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8195" windowHeight="12120" firstSheet="1" activeTab="1"/>
  </bookViews>
  <sheets>
    <sheet name="副作用報告数" sheetId="1" r:id="rId1"/>
    <sheet name="副作用報告まとめ" sheetId="3" r:id="rId2"/>
    <sheet name="販売額の推移" sheetId="4" r:id="rId3"/>
    <sheet name="販売額２" sheetId="9" r:id="rId4"/>
    <sheet name="患者数" sheetId="5" r:id="rId5"/>
    <sheet name="患者数 (2)" sheetId="8" r:id="rId6"/>
    <sheet name="国内出荷額" sheetId="6" r:id="rId7"/>
    <sheet name="使用人数推計" sheetId="7" r:id="rId8"/>
    <sheet name="為替レート" sheetId="10" r:id="rId9"/>
  </sheets>
  <definedNames>
    <definedName name="_xlnm._FilterDatabase" localSheetId="8" hidden="1">為替レート!$A$127:$C$177</definedName>
  </definedNames>
  <calcPr calcId="125725"/>
</workbook>
</file>

<file path=xl/calcChain.xml><?xml version="1.0" encoding="utf-8"?>
<calcChain xmlns="http://schemas.openxmlformats.org/spreadsheetml/2006/main">
  <c r="P27" i="8"/>
  <c r="P26"/>
  <c r="L27"/>
  <c r="L26"/>
  <c r="H27"/>
  <c r="H26"/>
  <c r="E26"/>
  <c r="E27"/>
  <c r="E12" i="3"/>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1"/>
  <c r="B122"/>
  <c r="C122"/>
  <c r="D122"/>
  <c r="G122"/>
  <c r="B123"/>
  <c r="C123"/>
  <c r="D123"/>
  <c r="G123"/>
  <c r="B124"/>
  <c r="C124"/>
  <c r="D124" s="1"/>
  <c r="B125"/>
  <c r="C125"/>
  <c r="B126"/>
  <c r="C126"/>
  <c r="B127"/>
  <c r="C127"/>
  <c r="C129" i="1"/>
  <c r="B129"/>
  <c r="E40" i="4"/>
  <c r="E41"/>
  <c r="E42"/>
  <c r="E43"/>
  <c r="D40"/>
  <c r="D41" s="1"/>
  <c r="D42" s="1"/>
  <c r="D43" s="1"/>
  <c r="C40"/>
  <c r="H12" i="7"/>
  <c r="E13" i="6"/>
  <c r="H5"/>
  <c r="E5" s="1"/>
  <c r="D14" i="10"/>
  <c r="H8" i="6"/>
  <c r="H9"/>
  <c r="H10"/>
  <c r="H11"/>
  <c r="H12"/>
  <c r="H13"/>
  <c r="H14"/>
  <c r="H7"/>
  <c r="H6"/>
  <c r="L3" i="9"/>
  <c r="K3"/>
  <c r="J3"/>
  <c r="C229" i="10"/>
  <c r="C217"/>
  <c r="C205"/>
  <c r="C193"/>
  <c r="C176"/>
  <c r="C164"/>
  <c r="C152"/>
  <c r="C140"/>
  <c r="I4" i="9"/>
  <c r="I5"/>
  <c r="I6"/>
  <c r="I7"/>
  <c r="I8"/>
  <c r="I9"/>
  <c r="I3"/>
  <c r="C122" i="10"/>
  <c r="C110"/>
  <c r="C98"/>
  <c r="C86"/>
  <c r="C74"/>
  <c r="C62"/>
  <c r="C50"/>
  <c r="C38"/>
  <c r="C26"/>
  <c r="C14"/>
  <c r="H4" i="9"/>
  <c r="H5"/>
  <c r="H6"/>
  <c r="H7"/>
  <c r="H8"/>
  <c r="H9"/>
  <c r="H10"/>
  <c r="H11"/>
  <c r="I10" s="1"/>
  <c r="H3"/>
  <c r="F4"/>
  <c r="G4" s="1"/>
  <c r="F5"/>
  <c r="G5" s="1"/>
  <c r="F6"/>
  <c r="G6" s="1"/>
  <c r="F7"/>
  <c r="F8"/>
  <c r="G8" s="1"/>
  <c r="F9"/>
  <c r="F10"/>
  <c r="G10" s="1"/>
  <c r="F11"/>
  <c r="F12"/>
  <c r="G11" s="1"/>
  <c r="F3"/>
  <c r="G3" s="1"/>
  <c r="D18"/>
  <c r="D19"/>
  <c r="D20"/>
  <c r="D21"/>
  <c r="D22"/>
  <c r="D23"/>
  <c r="D24"/>
  <c r="D25"/>
  <c r="D26"/>
  <c r="D27"/>
  <c r="D28"/>
  <c r="D29"/>
  <c r="D30"/>
  <c r="D31"/>
  <c r="D32"/>
  <c r="D33"/>
  <c r="D34"/>
  <c r="D35"/>
  <c r="D36"/>
  <c r="D37"/>
  <c r="D38"/>
  <c r="D39"/>
  <c r="D40"/>
  <c r="D41"/>
  <c r="D42"/>
  <c r="D43"/>
  <c r="D44"/>
  <c r="D45"/>
  <c r="D46"/>
  <c r="D47"/>
  <c r="D48"/>
  <c r="D49"/>
  <c r="D50"/>
  <c r="D51"/>
  <c r="D52"/>
  <c r="D53"/>
  <c r="D17"/>
  <c r="C4"/>
  <c r="C5"/>
  <c r="C6"/>
  <c r="C7"/>
  <c r="C8"/>
  <c r="C9"/>
  <c r="C10"/>
  <c r="C11"/>
  <c r="C3"/>
  <c r="C39" i="4"/>
  <c r="D39"/>
  <c r="F77" i="8"/>
  <c r="F73"/>
  <c r="F69"/>
  <c r="F65"/>
  <c r="D77"/>
  <c r="G77" s="1"/>
  <c r="D73"/>
  <c r="G73" s="1"/>
  <c r="D69"/>
  <c r="G69" s="1"/>
  <c r="D65"/>
  <c r="G65" s="1"/>
  <c r="H5" i="7"/>
  <c r="H6"/>
  <c r="H7"/>
  <c r="H8"/>
  <c r="H9"/>
  <c r="H10"/>
  <c r="H11"/>
  <c r="H4"/>
  <c r="D28"/>
  <c r="C26"/>
  <c r="E28" s="1"/>
  <c r="E11" i="8"/>
  <c r="E12"/>
  <c r="E13"/>
  <c r="E14"/>
  <c r="E15"/>
  <c r="E16"/>
  <c r="E17"/>
  <c r="E18"/>
  <c r="E19"/>
  <c r="E20"/>
  <c r="E21"/>
  <c r="E22"/>
  <c r="E23"/>
  <c r="E24"/>
  <c r="E25"/>
  <c r="E7"/>
  <c r="E8"/>
  <c r="E9"/>
  <c r="E10"/>
  <c r="E6"/>
  <c r="A4" i="7"/>
  <c r="A5"/>
  <c r="A6"/>
  <c r="A7"/>
  <c r="A8"/>
  <c r="A9"/>
  <c r="A10"/>
  <c r="A11"/>
  <c r="P6" i="8"/>
  <c r="P7"/>
  <c r="P8"/>
  <c r="P9"/>
  <c r="P10"/>
  <c r="P11"/>
  <c r="P12"/>
  <c r="P13"/>
  <c r="P14"/>
  <c r="P15"/>
  <c r="P16"/>
  <c r="P17"/>
  <c r="P18"/>
  <c r="P19"/>
  <c r="P20"/>
  <c r="P21"/>
  <c r="P22"/>
  <c r="P23"/>
  <c r="P24"/>
  <c r="P25"/>
  <c r="P5"/>
  <c r="L6"/>
  <c r="L7"/>
  <c r="L8"/>
  <c r="L9"/>
  <c r="L10"/>
  <c r="L11"/>
  <c r="L12"/>
  <c r="L13"/>
  <c r="L14"/>
  <c r="L15"/>
  <c r="L16"/>
  <c r="L17"/>
  <c r="L18"/>
  <c r="L19"/>
  <c r="L20"/>
  <c r="L21"/>
  <c r="L22"/>
  <c r="L23"/>
  <c r="L24"/>
  <c r="L25"/>
  <c r="L5"/>
  <c r="H6"/>
  <c r="H7"/>
  <c r="H8"/>
  <c r="H9"/>
  <c r="H10"/>
  <c r="H11"/>
  <c r="H12"/>
  <c r="H13"/>
  <c r="H14"/>
  <c r="H15"/>
  <c r="H16"/>
  <c r="H17"/>
  <c r="H18"/>
  <c r="H19"/>
  <c r="H20"/>
  <c r="H21"/>
  <c r="H22"/>
  <c r="H23"/>
  <c r="H24"/>
  <c r="H25"/>
  <c r="H5"/>
  <c r="B128" i="3"/>
  <c r="C128"/>
  <c r="B116"/>
  <c r="C116"/>
  <c r="B117"/>
  <c r="C117"/>
  <c r="B118"/>
  <c r="C118"/>
  <c r="B119"/>
  <c r="C119"/>
  <c r="B120"/>
  <c r="C120"/>
  <c r="B121"/>
  <c r="C121"/>
  <c r="C38" i="4"/>
  <c r="D38"/>
  <c r="C37"/>
  <c r="E37"/>
  <c r="E38"/>
  <c r="E39"/>
  <c r="C36"/>
  <c r="E36"/>
  <c r="C35"/>
  <c r="D35"/>
  <c r="D36"/>
  <c r="D37"/>
  <c r="E35"/>
  <c r="B110" i="3"/>
  <c r="C110"/>
  <c r="B111"/>
  <c r="C111"/>
  <c r="B112"/>
  <c r="C112"/>
  <c r="B113"/>
  <c r="C113"/>
  <c r="B114"/>
  <c r="C114"/>
  <c r="B115"/>
  <c r="C115"/>
  <c r="A3" i="7"/>
  <c r="B4"/>
  <c r="C4" s="1"/>
  <c r="E4" s="1"/>
  <c r="F4" s="1"/>
  <c r="B5"/>
  <c r="C5" s="1"/>
  <c r="E5" s="1"/>
  <c r="B6"/>
  <c r="C6" s="1"/>
  <c r="E6" s="1"/>
  <c r="B7"/>
  <c r="C7" s="1"/>
  <c r="E7" s="1"/>
  <c r="B8"/>
  <c r="C8" s="1"/>
  <c r="E8" s="1"/>
  <c r="B9"/>
  <c r="C9" s="1"/>
  <c r="E9" s="1"/>
  <c r="B10"/>
  <c r="C10" s="1"/>
  <c r="E10" s="1"/>
  <c r="B11"/>
  <c r="C11" s="1"/>
  <c r="E11" s="1"/>
  <c r="A12"/>
  <c r="B12"/>
  <c r="C12" s="1"/>
  <c r="E12" s="1"/>
  <c r="F12" s="1"/>
  <c r="K12" s="1"/>
  <c r="E6" i="6"/>
  <c r="E7"/>
  <c r="E8"/>
  <c r="E9"/>
  <c r="E10"/>
  <c r="E11"/>
  <c r="E12"/>
  <c r="B104" i="3"/>
  <c r="C104"/>
  <c r="B105"/>
  <c r="C105"/>
  <c r="B106"/>
  <c r="C106"/>
  <c r="B107"/>
  <c r="C107"/>
  <c r="B108"/>
  <c r="C108"/>
  <c r="B109"/>
  <c r="C109"/>
  <c r="C34" i="4"/>
  <c r="D34"/>
  <c r="E34"/>
  <c r="C33"/>
  <c r="D33"/>
  <c r="E33"/>
  <c r="E32"/>
  <c r="C32"/>
  <c r="E31"/>
  <c r="C31"/>
  <c r="E30"/>
  <c r="C30"/>
  <c r="E29"/>
  <c r="C29"/>
  <c r="E28"/>
  <c r="C28"/>
  <c r="E27"/>
  <c r="C27"/>
  <c r="E26"/>
  <c r="C26"/>
  <c r="E25"/>
  <c r="C25"/>
  <c r="E24"/>
  <c r="C24"/>
  <c r="E23"/>
  <c r="C23"/>
  <c r="E22"/>
  <c r="C22"/>
  <c r="E21"/>
  <c r="C21"/>
  <c r="E20"/>
  <c r="C20"/>
  <c r="E19"/>
  <c r="C19"/>
  <c r="E18"/>
  <c r="C18"/>
  <c r="E17"/>
  <c r="C17"/>
  <c r="E16"/>
  <c r="C16"/>
  <c r="E15"/>
  <c r="C15"/>
  <c r="E14"/>
  <c r="C14"/>
  <c r="E13"/>
  <c r="C13"/>
  <c r="E12"/>
  <c r="C12"/>
  <c r="E11"/>
  <c r="C11"/>
  <c r="E10"/>
  <c r="C10"/>
  <c r="E9"/>
  <c r="C9"/>
  <c r="E8"/>
  <c r="C8"/>
  <c r="E7"/>
  <c r="C7"/>
  <c r="E6"/>
  <c r="C6"/>
  <c r="E5"/>
  <c r="C5"/>
  <c r="E4"/>
  <c r="C4"/>
  <c r="E3"/>
  <c r="D3"/>
  <c r="D4"/>
  <c r="D5"/>
  <c r="D6"/>
  <c r="D7"/>
  <c r="D8"/>
  <c r="D9"/>
  <c r="D10"/>
  <c r="D11"/>
  <c r="D12"/>
  <c r="D13"/>
  <c r="D14"/>
  <c r="D15"/>
  <c r="D16"/>
  <c r="D17"/>
  <c r="D18"/>
  <c r="D19"/>
  <c r="D20"/>
  <c r="D21"/>
  <c r="D22"/>
  <c r="D23"/>
  <c r="D24"/>
  <c r="D25"/>
  <c r="D26"/>
  <c r="D27"/>
  <c r="D28"/>
  <c r="D29"/>
  <c r="D30"/>
  <c r="D31"/>
  <c r="D32"/>
  <c r="C3"/>
  <c r="E2"/>
  <c r="D2"/>
  <c r="B98" i="3"/>
  <c r="C98"/>
  <c r="B99"/>
  <c r="C99"/>
  <c r="B100"/>
  <c r="C100"/>
  <c r="B101"/>
  <c r="C101"/>
  <c r="B102"/>
  <c r="C102"/>
  <c r="B103"/>
  <c r="C103"/>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36"/>
  <c r="C36"/>
  <c r="B37"/>
  <c r="C37"/>
  <c r="B38"/>
  <c r="C38"/>
  <c r="B39"/>
  <c r="C39"/>
  <c r="B40"/>
  <c r="C40"/>
  <c r="B41"/>
  <c r="C41"/>
  <c r="B42"/>
  <c r="C42"/>
  <c r="B43"/>
  <c r="C43"/>
  <c r="B44"/>
  <c r="C44"/>
  <c r="B45"/>
  <c r="C45"/>
  <c r="B46"/>
  <c r="C46"/>
  <c r="B47"/>
  <c r="C47"/>
  <c r="B48"/>
  <c r="C48"/>
  <c r="B49"/>
  <c r="C49"/>
  <c r="B50"/>
  <c r="C50"/>
  <c r="B51"/>
  <c r="C51"/>
  <c r="B52"/>
  <c r="C52"/>
  <c r="B53"/>
  <c r="C53"/>
  <c r="B54"/>
  <c r="C54"/>
  <c r="B55"/>
  <c r="C55"/>
  <c r="B56"/>
  <c r="C56"/>
  <c r="B57"/>
  <c r="C57"/>
  <c r="B58"/>
  <c r="C58"/>
  <c r="B59"/>
  <c r="C59"/>
  <c r="B60"/>
  <c r="C60"/>
  <c r="B61"/>
  <c r="C61"/>
  <c r="B62"/>
  <c r="C62"/>
  <c r="B63"/>
  <c r="C63"/>
  <c r="B64"/>
  <c r="C64"/>
  <c r="B65"/>
  <c r="C65"/>
  <c r="B66"/>
  <c r="C66"/>
  <c r="B67"/>
  <c r="C67"/>
  <c r="B68"/>
  <c r="C68"/>
  <c r="B69"/>
  <c r="C69"/>
  <c r="B70"/>
  <c r="C70"/>
  <c r="B71"/>
  <c r="C71"/>
  <c r="B72"/>
  <c r="C72"/>
  <c r="B73"/>
  <c r="C73"/>
  <c r="B74"/>
  <c r="C74"/>
  <c r="B75"/>
  <c r="C75"/>
  <c r="B76"/>
  <c r="C76"/>
  <c r="B77"/>
  <c r="C77"/>
  <c r="B78"/>
  <c r="C78"/>
  <c r="B79"/>
  <c r="C79"/>
  <c r="B80"/>
  <c r="C80"/>
  <c r="B81"/>
  <c r="C81"/>
  <c r="B82"/>
  <c r="C82"/>
  <c r="B83"/>
  <c r="C83"/>
  <c r="B84"/>
  <c r="C84"/>
  <c r="B85"/>
  <c r="C85"/>
  <c r="B86"/>
  <c r="C86"/>
  <c r="B87"/>
  <c r="C87"/>
  <c r="B88"/>
  <c r="C88"/>
  <c r="B89"/>
  <c r="C89"/>
  <c r="B91"/>
  <c r="C91"/>
  <c r="B92"/>
  <c r="C92"/>
  <c r="B93"/>
  <c r="C93"/>
  <c r="B94"/>
  <c r="C94"/>
  <c r="B95"/>
  <c r="C95"/>
  <c r="B96"/>
  <c r="C96"/>
  <c r="B97"/>
  <c r="C97"/>
  <c r="C90" i="1"/>
  <c r="C90" i="3"/>
  <c r="B90" i="1"/>
  <c r="D11" i="3"/>
  <c r="B90"/>
  <c r="D125" l="1"/>
  <c r="G124"/>
  <c r="D126"/>
  <c r="D12"/>
  <c r="G12" s="1"/>
  <c r="G9" i="9"/>
  <c r="G7"/>
  <c r="D26" i="7"/>
  <c r="E26" s="1"/>
  <c r="F11"/>
  <c r="F10"/>
  <c r="K10" s="1"/>
  <c r="F8"/>
  <c r="F6"/>
  <c r="F9"/>
  <c r="K9" s="1"/>
  <c r="F7"/>
  <c r="F5"/>
  <c r="D127" i="3" l="1"/>
  <c r="G126"/>
  <c r="G125"/>
  <c r="D13"/>
  <c r="G13" s="1"/>
  <c r="D14"/>
  <c r="K11" i="7"/>
  <c r="F28"/>
  <c r="G127" i="3" l="1"/>
  <c r="G14"/>
  <c r="D15"/>
  <c r="G15" l="1"/>
  <c r="D16"/>
  <c r="G16" l="1"/>
  <c r="D17"/>
  <c r="G17" l="1"/>
  <c r="D18"/>
  <c r="G18" l="1"/>
  <c r="D19"/>
  <c r="H19" l="1"/>
  <c r="G19"/>
  <c r="D20"/>
  <c r="G20" l="1"/>
  <c r="D21"/>
  <c r="G21" l="1"/>
  <c r="D22"/>
  <c r="G22" l="1"/>
  <c r="D23"/>
  <c r="G23" l="1"/>
  <c r="D24"/>
  <c r="G24" l="1"/>
  <c r="D25"/>
  <c r="G25" l="1"/>
  <c r="D26"/>
  <c r="G26" l="1"/>
  <c r="D27"/>
  <c r="G27" l="1"/>
  <c r="D28"/>
  <c r="G28" l="1"/>
  <c r="D29"/>
  <c r="G29" l="1"/>
  <c r="D30"/>
  <c r="G30" l="1"/>
  <c r="D31"/>
  <c r="G31" l="1"/>
  <c r="H31"/>
  <c r="D32"/>
  <c r="G32" l="1"/>
  <c r="D33"/>
  <c r="G33" l="1"/>
  <c r="D34"/>
  <c r="G34" l="1"/>
  <c r="D35"/>
  <c r="G35" l="1"/>
  <c r="D36"/>
  <c r="G36" l="1"/>
  <c r="D37"/>
  <c r="G37" l="1"/>
  <c r="D38"/>
  <c r="G38" l="1"/>
  <c r="D39"/>
  <c r="G39" l="1"/>
  <c r="D40"/>
  <c r="G40" l="1"/>
  <c r="D41"/>
  <c r="G41" l="1"/>
  <c r="D42"/>
  <c r="G42" l="1"/>
  <c r="D43"/>
  <c r="H43" l="1"/>
  <c r="G43"/>
  <c r="D44"/>
  <c r="G44" l="1"/>
  <c r="D45"/>
  <c r="G45" l="1"/>
  <c r="D46"/>
  <c r="G46" l="1"/>
  <c r="D47"/>
  <c r="G47" l="1"/>
  <c r="D48"/>
  <c r="G48" l="1"/>
  <c r="D49"/>
  <c r="G49" l="1"/>
  <c r="D50"/>
  <c r="G50" l="1"/>
  <c r="D51"/>
  <c r="G51" l="1"/>
  <c r="D52"/>
  <c r="G52" l="1"/>
  <c r="D53"/>
  <c r="G53" l="1"/>
  <c r="D54"/>
  <c r="G54" l="1"/>
  <c r="D55"/>
  <c r="G55" l="1"/>
  <c r="H55"/>
  <c r="D56"/>
  <c r="G56" l="1"/>
  <c r="D57"/>
  <c r="G57" l="1"/>
  <c r="D58"/>
  <c r="G58" l="1"/>
  <c r="D59"/>
  <c r="G59" l="1"/>
  <c r="D60"/>
  <c r="G60" l="1"/>
  <c r="D61"/>
  <c r="G61" l="1"/>
  <c r="D62"/>
  <c r="G62" l="1"/>
  <c r="D63"/>
  <c r="G63" l="1"/>
  <c r="D64"/>
  <c r="G64" l="1"/>
  <c r="D65"/>
  <c r="G65" l="1"/>
  <c r="D66"/>
  <c r="G66" l="1"/>
  <c r="D67"/>
  <c r="H67" l="1"/>
  <c r="G67"/>
  <c r="D68"/>
  <c r="G68" l="1"/>
  <c r="D69"/>
  <c r="G69" l="1"/>
  <c r="D70"/>
  <c r="G70" l="1"/>
  <c r="D71"/>
  <c r="G71" l="1"/>
  <c r="D72"/>
  <c r="G72" l="1"/>
  <c r="D73"/>
  <c r="G73" l="1"/>
  <c r="D74"/>
  <c r="G74" l="1"/>
  <c r="D75"/>
  <c r="G75" l="1"/>
  <c r="D76"/>
  <c r="G76" l="1"/>
  <c r="D77"/>
  <c r="G77" l="1"/>
  <c r="D78"/>
  <c r="G78" l="1"/>
  <c r="D79"/>
  <c r="G79" l="1"/>
  <c r="H79"/>
  <c r="D80"/>
  <c r="G80" l="1"/>
  <c r="D81"/>
  <c r="G81" l="1"/>
  <c r="D82"/>
  <c r="G82" l="1"/>
  <c r="D83"/>
  <c r="G83" l="1"/>
  <c r="D84"/>
  <c r="G84" l="1"/>
  <c r="D85"/>
  <c r="G85" l="1"/>
  <c r="D86"/>
  <c r="G86" l="1"/>
  <c r="D87"/>
  <c r="G87" l="1"/>
  <c r="D88"/>
  <c r="G88" l="1"/>
  <c r="D89"/>
  <c r="G89" l="1"/>
  <c r="D90"/>
  <c r="G90" l="1"/>
  <c r="D91"/>
  <c r="H91" l="1"/>
  <c r="G91"/>
  <c r="D92"/>
  <c r="G92" l="1"/>
  <c r="D93"/>
  <c r="G93" l="1"/>
  <c r="D94"/>
  <c r="G94" l="1"/>
  <c r="D95"/>
  <c r="G95" l="1"/>
  <c r="D96"/>
  <c r="G96" l="1"/>
  <c r="D97"/>
  <c r="G97" l="1"/>
  <c r="D98"/>
  <c r="G98" l="1"/>
  <c r="D99"/>
  <c r="G99" l="1"/>
  <c r="D100"/>
  <c r="G100" l="1"/>
  <c r="D101"/>
  <c r="G101" l="1"/>
  <c r="D102"/>
  <c r="G102" l="1"/>
  <c r="D103"/>
  <c r="G103" l="1"/>
  <c r="H103"/>
  <c r="D104"/>
  <c r="G104" l="1"/>
  <c r="D105"/>
  <c r="G105" l="1"/>
  <c r="D106"/>
  <c r="G106" l="1"/>
  <c r="D107"/>
  <c r="G107" l="1"/>
  <c r="D108"/>
  <c r="G108" l="1"/>
  <c r="D109"/>
  <c r="G109" l="1"/>
  <c r="D110"/>
  <c r="G110" l="1"/>
  <c r="D111"/>
  <c r="G111" l="1"/>
  <c r="D112"/>
  <c r="G112" l="1"/>
  <c r="D113"/>
  <c r="G113" l="1"/>
  <c r="D114"/>
  <c r="G114" l="1"/>
  <c r="D115"/>
  <c r="H115" l="1"/>
  <c r="G115"/>
  <c r="D116"/>
  <c r="G116" l="1"/>
  <c r="D117"/>
  <c r="G117" l="1"/>
  <c r="D118"/>
  <c r="G118" l="1"/>
  <c r="D119"/>
  <c r="G119" l="1"/>
  <c r="D120"/>
  <c r="G120" l="1"/>
  <c r="D121"/>
  <c r="G121" l="1"/>
</calcChain>
</file>

<file path=xl/sharedStrings.xml><?xml version="1.0" encoding="utf-8"?>
<sst xmlns="http://schemas.openxmlformats.org/spreadsheetml/2006/main" count="499" uniqueCount="331">
  <si>
    <t>報告年月</t>
  </si>
  <si>
    <t>報告例数</t>
  </si>
  <si>
    <t>うち死亡例数</t>
  </si>
  <si>
    <t>平成14年01月</t>
  </si>
  <si>
    <t>平成14年02月</t>
  </si>
  <si>
    <t>平成14年03月</t>
  </si>
  <si>
    <t>平成14年04月</t>
  </si>
  <si>
    <t>平成14年05月</t>
  </si>
  <si>
    <t>平成14年06月</t>
  </si>
  <si>
    <t>平成14年08月</t>
  </si>
  <si>
    <t>平成14年09月</t>
  </si>
  <si>
    <t>平成14年10月</t>
  </si>
  <si>
    <t>平成14年11月</t>
  </si>
  <si>
    <t>平成14年12月</t>
  </si>
  <si>
    <t>平成15年01月</t>
  </si>
  <si>
    <t>平成15年02月</t>
  </si>
  <si>
    <t>平成15年03月</t>
  </si>
  <si>
    <t>平成15年04月</t>
  </si>
  <si>
    <t>平成15年05月</t>
  </si>
  <si>
    <t>平成15年06月</t>
  </si>
  <si>
    <t>平成15年07月</t>
  </si>
  <si>
    <t>平成15年08月</t>
  </si>
  <si>
    <t>平成15年09月</t>
  </si>
  <si>
    <t>平成15年10月</t>
  </si>
  <si>
    <t>平成15年11月</t>
  </si>
  <si>
    <t>平成15年12月</t>
  </si>
  <si>
    <t>平成16年01月</t>
  </si>
  <si>
    <t>平成16年02月</t>
  </si>
  <si>
    <t>平成16年03月</t>
  </si>
  <si>
    <t>平成16年04月</t>
  </si>
  <si>
    <t>平成16年05月</t>
  </si>
  <si>
    <t>平成16年06月</t>
  </si>
  <si>
    <t>平成16年07月</t>
  </si>
  <si>
    <t>平成16年08月</t>
  </si>
  <si>
    <t>平成16年09月</t>
  </si>
  <si>
    <t>平成16年10月</t>
  </si>
  <si>
    <t>平成16年11月</t>
  </si>
  <si>
    <t>平成16年12月</t>
  </si>
  <si>
    <t>平成17年01月</t>
  </si>
  <si>
    <t>平成17年02月</t>
  </si>
  <si>
    <t>平成17年03月</t>
  </si>
  <si>
    <t>平成17年04月</t>
  </si>
  <si>
    <t>平成17年05月</t>
  </si>
  <si>
    <t>平成17年06月</t>
  </si>
  <si>
    <t>平成17年07月</t>
  </si>
  <si>
    <t>平成17年08月</t>
  </si>
  <si>
    <t>平成17年09月</t>
  </si>
  <si>
    <t>平成17年10月</t>
  </si>
  <si>
    <t>平成17年11月</t>
  </si>
  <si>
    <t>平成17年12月</t>
  </si>
  <si>
    <t>平成18年01月</t>
  </si>
  <si>
    <t>平成18年02月</t>
  </si>
  <si>
    <t>平成18年03月</t>
  </si>
  <si>
    <t>平成18年04月</t>
  </si>
  <si>
    <t>平成18年05月</t>
  </si>
  <si>
    <t>平成18年06月</t>
  </si>
  <si>
    <t>平成18年07月</t>
  </si>
  <si>
    <t>平成18年08月</t>
  </si>
  <si>
    <t>平成18年09月</t>
  </si>
  <si>
    <t>平成18年10月</t>
  </si>
  <si>
    <t>平成18年11月</t>
  </si>
  <si>
    <t>平成18年12月</t>
  </si>
  <si>
    <t>平成19年01月</t>
  </si>
  <si>
    <t>平成19年02月</t>
  </si>
  <si>
    <t>平成19年03月</t>
  </si>
  <si>
    <t>平成19年04月</t>
  </si>
  <si>
    <t>平成19年05月</t>
  </si>
  <si>
    <t>平成19年06月</t>
  </si>
  <si>
    <t>平成19年07月</t>
  </si>
  <si>
    <t>平成19年08月</t>
  </si>
  <si>
    <t>平成19年09月</t>
  </si>
  <si>
    <t>平成19年10月</t>
  </si>
  <si>
    <t>平成19年11月</t>
  </si>
  <si>
    <t>平成19年12月</t>
  </si>
  <si>
    <t>平成20年01月</t>
  </si>
  <si>
    <t>平成20年02月</t>
  </si>
  <si>
    <t>総数</t>
  </si>
  <si>
    <t>平成14年07月（販売開始）</t>
    <phoneticPr fontId="1"/>
  </si>
  <si>
    <t>ゲフィチニブ服用後の急性肺障害・間質性肺炎等に係る副作用報告の報告例数及び死亡例数</t>
    <phoneticPr fontId="1"/>
  </si>
  <si>
    <t>死亡例数</t>
    <phoneticPr fontId="1"/>
  </si>
  <si>
    <t>累積死亡者数</t>
    <rPh sb="0" eb="2">
      <t>ルイセキ</t>
    </rPh>
    <rPh sb="2" eb="6">
      <t>シボウシャスウ</t>
    </rPh>
    <phoneticPr fontId="1"/>
  </si>
  <si>
    <t>平成20年03月</t>
    <phoneticPr fontId="1"/>
  </si>
  <si>
    <t>平成20年04月</t>
  </si>
  <si>
    <t>平成20年05月</t>
  </si>
  <si>
    <t>平成20年06月</t>
  </si>
  <si>
    <t>平成20年07月</t>
  </si>
  <si>
    <t>平成20年08月</t>
  </si>
  <si>
    <t>平成20年09月</t>
  </si>
  <si>
    <t>平成20年10月</t>
  </si>
  <si>
    <t>平成20年11月</t>
  </si>
  <si>
    <t>平成20年12月</t>
  </si>
  <si>
    <t>平成21年1月</t>
    <phoneticPr fontId="1"/>
  </si>
  <si>
    <t>平成21年2月</t>
  </si>
  <si>
    <t>平成21年3月</t>
  </si>
  <si>
    <t>総計</t>
    <rPh sb="0" eb="2">
      <t>ソウケイ</t>
    </rPh>
    <phoneticPr fontId="1"/>
  </si>
  <si>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</si>
  <si>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</si>
  <si>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</si>
  <si>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</si>
  <si>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</si>
  <si>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</si>
  <si>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</si>
  <si>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</si>
  <si>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</si>
  <si>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</si>
  <si>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</si>
  <si>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</si>
  <si>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</si>
  <si>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</si>
  <si>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</si>
  <si>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</si>
  <si>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</si>
  <si>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</si>
  <si>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</si>
  <si>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</si>
  <si>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</si>
  <si>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</si>
  <si>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2003-Q4</t>
  </si>
  <si>
    <t>2003-Q3</t>
  </si>
  <si>
    <t>2003-Q2</t>
  </si>
  <si>
    <t>2003-Q1</t>
  </si>
  <si>
    <t>2002-Q4</t>
  </si>
  <si>
    <t>2002-Q3</t>
  </si>
  <si>
    <t>年-期</t>
  </si>
  <si>
    <t>累積額</t>
    <rPh sb="0" eb="2">
      <t>ルイセキ</t>
    </rPh>
    <rPh sb="2" eb="3">
      <t>ガク</t>
    </rPh>
    <phoneticPr fontId="1"/>
  </si>
  <si>
    <t>2009-Q3</t>
  </si>
  <si>
    <t>売上げ x10</t>
    <rPh sb="0" eb="2">
      <t>ウリア</t>
    </rPh>
    <phoneticPr fontId="1"/>
  </si>
  <si>
    <t>平成21年4月</t>
  </si>
  <si>
    <t>平成21年5月</t>
  </si>
  <si>
    <t>平成21年6月</t>
  </si>
  <si>
    <t>平成21年7月</t>
  </si>
  <si>
    <t>平成21年8月</t>
  </si>
  <si>
    <t>平成21年9月</t>
  </si>
  <si>
    <t>平成21年10月</t>
  </si>
  <si>
    <t>平成21年11月</t>
  </si>
  <si>
    <t>平成21年12月</t>
    <phoneticPr fontId="1"/>
  </si>
  <si>
    <t>平成22年1月</t>
    <phoneticPr fontId="1"/>
  </si>
  <si>
    <t>平成22年2月</t>
    <phoneticPr fontId="1"/>
  </si>
  <si>
    <t>平成22年3月</t>
    <phoneticPr fontId="1"/>
  </si>
  <si>
    <r>
      <t>2010</t>
    </r>
    <r>
      <rPr>
        <sz val="11"/>
        <rFont val="ＭＳ Ｐゴシック"/>
        <family val="3"/>
        <charset val="128"/>
      </rPr>
      <t>年3月31日現在</t>
    </r>
    <phoneticPr fontId="1"/>
  </si>
  <si>
    <r>
      <t>平成2</t>
    </r>
    <r>
      <rPr>
        <sz val="11"/>
        <rFont val="ＭＳ Ｐゴシック"/>
        <family val="3"/>
        <charset val="128"/>
      </rPr>
      <t>2</t>
    </r>
    <r>
      <rPr>
        <sz val="11"/>
        <rFont val="ＭＳ Ｐゴシック"/>
        <family val="3"/>
        <charset val="128"/>
      </rPr>
      <t>年3月31日現在</t>
    </r>
    <phoneticPr fontId="1"/>
  </si>
  <si>
    <t>売上げ</t>
    <phoneticPr fontId="1"/>
  </si>
  <si>
    <t>2009-Q4</t>
  </si>
  <si>
    <t>2010-Q1</t>
    <phoneticPr fontId="1"/>
  </si>
  <si>
    <t>ゲフィチニブに係る新規処方患者数及び継続投与患者数等</t>
    <phoneticPr fontId="1"/>
  </si>
  <si>
    <t>表1　2009年6月末時点で集計した新規処方患者数及び継続投与患者数並びに施設数</t>
  </si>
  <si>
    <t>　</t>
  </si>
  <si>
    <t>合計</t>
  </si>
  <si>
    <t>がん専門病院 *1</t>
  </si>
  <si>
    <t>がん専門病院以外・学会会員所属 *2</t>
  </si>
  <si>
    <t>がん専門病院以外・学会会員所属せず</t>
  </si>
  <si>
    <t>2009年4-6月の新規処方患者数</t>
  </si>
  <si>
    <t>施設数 *3</t>
  </si>
  <si>
    <t>2009年6月末の継続投与患者数</t>
  </si>
  <si>
    <t>表2　2009年9月末時点で集計した新規処方患者数及び継続投与患者数並びに施設数</t>
  </si>
  <si>
    <t>2009年7-9月の新規処方患者数</t>
  </si>
  <si>
    <t>2009年9月末の継続投与患者数</t>
    <phoneticPr fontId="1"/>
  </si>
  <si>
    <t>表3　2009年12月末時点で集計した新規処方患者数及び継続投与患者数並びに施設数</t>
  </si>
  <si>
    <t>2009年10-12月の新規処方患者数</t>
  </si>
  <si>
    <t>2009年12月末の継続投与患者数</t>
    <phoneticPr fontId="1"/>
  </si>
  <si>
    <t>表4　2010年3月末時点で集計した新規処方患者数及び継続投与患者数並びに施設数</t>
  </si>
  <si>
    <t>2010年1-3月の新規処方患者数</t>
  </si>
  <si>
    <t>2010年3月末の継続投与患者数</t>
    <phoneticPr fontId="1"/>
  </si>
  <si>
    <t>＊1：国立・国立病院機構・公立等のがんセンター、特定機能病院、がん診療連携拠点病院（表1：2009年9月時点、表2-42010年5月現在）</t>
  </si>
  <si>
    <t>＊2：日本肺癌学会員又は日本癌治療学会員（表1：2009年9月時点、表2-42010年5月現在）</t>
  </si>
  <si>
    <t>＊3：調査患者数の把握できた施設数。全納入施設数は、2009年4-6月：1,852、2009年7-9月：1,844、2009年10-12月：1,866、2010年1-3月：1,873。</t>
  </si>
  <si>
    <t>2010-Q2</t>
  </si>
  <si>
    <t>伸び率(%)</t>
    <rPh sb="2" eb="3">
      <t>リツ</t>
    </rPh>
    <phoneticPr fontId="1"/>
  </si>
  <si>
    <t>2010-Q3</t>
  </si>
  <si>
    <t>累積率</t>
    <rPh sb="0" eb="2">
      <t>ルイセキ</t>
    </rPh>
    <rPh sb="2" eb="3">
      <t>リツ</t>
    </rPh>
    <phoneticPr fontId="1"/>
  </si>
  <si>
    <t>平成22年4月</t>
  </si>
  <si>
    <t>平成22年5月</t>
  </si>
  <si>
    <t>平成22年6月</t>
  </si>
  <si>
    <t>平成22年7月</t>
  </si>
  <si>
    <t>平成22年8月</t>
  </si>
  <si>
    <t>平成22年9月</t>
  </si>
  <si>
    <t>国内出荷額推定</t>
    <rPh sb="0" eb="2">
      <t>コクナイ</t>
    </rPh>
    <rPh sb="2" eb="5">
      <t>シュッカガク</t>
    </rPh>
    <rPh sb="5" eb="7">
      <t>スイテイ</t>
    </rPh>
    <phoneticPr fontId="1"/>
  </si>
  <si>
    <t>イレッサ</t>
    <phoneticPr fontId="1"/>
  </si>
  <si>
    <t>タルセバ</t>
    <phoneticPr fontId="1"/>
  </si>
  <si>
    <t>年度</t>
    <rPh sb="0" eb="2">
      <t>ネンド</t>
    </rPh>
    <phoneticPr fontId="1"/>
  </si>
  <si>
    <t>単位：億円</t>
    <rPh sb="0" eb="2">
      <t>タンイ</t>
    </rPh>
    <rPh sb="3" eb="5">
      <t>オクエン</t>
    </rPh>
    <phoneticPr fontId="1"/>
  </si>
  <si>
    <t>表4　2010年6月末時点で集計した新規処方患者数及び継続投与患者数並びに施設数</t>
    <phoneticPr fontId="1"/>
  </si>
  <si>
    <t>2010年4-6月の新規処方患者数</t>
    <phoneticPr fontId="1"/>
  </si>
  <si>
    <t>2010年6月末の継続投与患者数</t>
    <phoneticPr fontId="1"/>
  </si>
  <si>
    <t>＊1：国立・国立病院機構・公立等のがんセンター、特定機能病院、がん診療連携拠点病院（2010年5月現在）</t>
    <phoneticPr fontId="1"/>
  </si>
  <si>
    <t>＊2：日本肺癌学会員又は日本癌治療学会員（2010年5月現在）</t>
    <phoneticPr fontId="1"/>
  </si>
  <si>
    <t>＊3：調査患者数の把握できた施設数。全納入施設数は、2009年7-9月：1,844、2009年10-12月：1,866、2010年1-3月：1,873、2010年4-6月：1,911。</t>
    <phoneticPr fontId="1"/>
  </si>
  <si>
    <t>対ドル</t>
    <rPh sb="0" eb="1">
      <t>タイ</t>
    </rPh>
    <phoneticPr fontId="1"/>
  </si>
  <si>
    <t>(億円)</t>
    <rPh sb="1" eb="3">
      <t>オクエン</t>
    </rPh>
    <phoneticPr fontId="1"/>
  </si>
  <si>
    <t>販売額（全社）</t>
    <rPh sb="0" eb="3">
      <t>ハンバイガク</t>
    </rPh>
    <rPh sb="4" eb="6">
      <t>ゼンシャ</t>
    </rPh>
    <phoneticPr fontId="1"/>
  </si>
  <si>
    <t>(百万ドル)</t>
    <rPh sb="1" eb="3">
      <t>ヒャクマン</t>
    </rPh>
    <phoneticPr fontId="1"/>
  </si>
  <si>
    <t>日本での販売(%)</t>
    <rPh sb="0" eb="2">
      <t>ニホン</t>
    </rPh>
    <rPh sb="4" eb="6">
      <t>ハンバイ</t>
    </rPh>
    <phoneticPr fontId="1"/>
  </si>
  <si>
    <t>タキソテール</t>
    <phoneticPr fontId="1"/>
  </si>
  <si>
    <t>使用人数推計</t>
    <rPh sb="0" eb="2">
      <t>シヨウ</t>
    </rPh>
    <rPh sb="2" eb="4">
      <t>ニンズウ</t>
    </rPh>
    <rPh sb="4" eb="6">
      <t>スイケイ</t>
    </rPh>
    <phoneticPr fontId="1"/>
  </si>
  <si>
    <t>出荷額</t>
    <rPh sb="0" eb="3">
      <t>シュッカガク</t>
    </rPh>
    <phoneticPr fontId="1"/>
  </si>
  <si>
    <t>保険薬価</t>
    <rPh sb="0" eb="4">
      <t>ホケンヤッカ</t>
    </rPh>
    <phoneticPr fontId="1"/>
  </si>
  <si>
    <t>保険請求(推計)</t>
    <rPh sb="0" eb="2">
      <t>ホケン</t>
    </rPh>
    <rPh sb="2" eb="4">
      <t>セイキュウ</t>
    </rPh>
    <rPh sb="5" eb="7">
      <t>スイケイ</t>
    </rPh>
    <phoneticPr fontId="1"/>
  </si>
  <si>
    <t>錠数</t>
    <rPh sb="0" eb="1">
      <t>ジョウ</t>
    </rPh>
    <rPh sb="1" eb="2">
      <t>スウ</t>
    </rPh>
    <phoneticPr fontId="1"/>
  </si>
  <si>
    <t>出荷額、保険請求額の単位：億円</t>
    <rPh sb="0" eb="3">
      <t>シュッカガク</t>
    </rPh>
    <rPh sb="4" eb="6">
      <t>ホケン</t>
    </rPh>
    <rPh sb="6" eb="9">
      <t>セイキュウガク</t>
    </rPh>
    <rPh sb="10" eb="12">
      <t>タンイ</t>
    </rPh>
    <rPh sb="13" eb="15">
      <t>オクエン</t>
    </rPh>
    <phoneticPr fontId="1"/>
  </si>
  <si>
    <t>新規処方患者数</t>
  </si>
  <si>
    <t>継続投与患者数</t>
  </si>
  <si>
    <t>がん専門病院</t>
    <phoneticPr fontId="1"/>
  </si>
  <si>
    <t>施設数</t>
  </si>
  <si>
    <t>がん専門病院以外・学会会員所属</t>
    <phoneticPr fontId="1"/>
  </si>
  <si>
    <t>2009年4-6月</t>
    <phoneticPr fontId="1"/>
  </si>
  <si>
    <t>2009年7-9月</t>
  </si>
  <si>
    <t>イレッサ新規処方患者数と、継続投与患者数</t>
    <phoneticPr fontId="1"/>
  </si>
  <si>
    <t>2009年10-12月</t>
  </si>
  <si>
    <t>2010年1-3月</t>
  </si>
  <si>
    <t>2010年4-6月</t>
  </si>
  <si>
    <t>2007年1-3月</t>
    <rPh sb="4" eb="5">
      <t>ネン</t>
    </rPh>
    <rPh sb="8" eb="9">
      <t>ガツ</t>
    </rPh>
    <phoneticPr fontId="1"/>
  </si>
  <si>
    <t>2007年4-6月</t>
    <rPh sb="4" eb="5">
      <t>ネン</t>
    </rPh>
    <rPh sb="8" eb="9">
      <t>ガツ</t>
    </rPh>
    <phoneticPr fontId="1"/>
  </si>
  <si>
    <t>2007年7-9月</t>
    <rPh sb="4" eb="5">
      <t>ネン</t>
    </rPh>
    <rPh sb="8" eb="9">
      <t>ガツ</t>
    </rPh>
    <phoneticPr fontId="1"/>
  </si>
  <si>
    <t>2007年10-12月</t>
    <rPh sb="4" eb="5">
      <t>ネン</t>
    </rPh>
    <rPh sb="10" eb="11">
      <t>ガツ</t>
    </rPh>
    <phoneticPr fontId="1"/>
  </si>
  <si>
    <t>2008年1-3月</t>
    <rPh sb="4" eb="5">
      <t>ネン</t>
    </rPh>
    <rPh sb="8" eb="9">
      <t>ガツ</t>
    </rPh>
    <phoneticPr fontId="1"/>
  </si>
  <si>
    <t>2008年4-6月</t>
    <rPh sb="4" eb="5">
      <t>ネン</t>
    </rPh>
    <rPh sb="8" eb="9">
      <t>ガツ</t>
    </rPh>
    <phoneticPr fontId="1"/>
  </si>
  <si>
    <t>2008年7-9月</t>
    <rPh sb="4" eb="5">
      <t>ネン</t>
    </rPh>
    <rPh sb="8" eb="9">
      <t>ガツ</t>
    </rPh>
    <phoneticPr fontId="1"/>
  </si>
  <si>
    <t>2008年10-12月</t>
    <rPh sb="4" eb="5">
      <t>ネン</t>
    </rPh>
    <rPh sb="10" eb="11">
      <t>ガツ</t>
    </rPh>
    <phoneticPr fontId="1"/>
  </si>
  <si>
    <t>2009年1-3月</t>
    <rPh sb="4" eb="5">
      <t>ネン</t>
    </rPh>
    <rPh sb="8" eb="9">
      <t>ガツ</t>
    </rPh>
    <phoneticPr fontId="1"/>
  </si>
  <si>
    <t>2006年7-9月</t>
    <rPh sb="4" eb="5">
      <t>ネン</t>
    </rPh>
    <rPh sb="8" eb="9">
      <t>ガツ</t>
    </rPh>
    <phoneticPr fontId="1"/>
  </si>
  <si>
    <t>2006年10-12月</t>
    <rPh sb="4" eb="5">
      <t>ネン</t>
    </rPh>
    <rPh sb="10" eb="11">
      <t>ガツ</t>
    </rPh>
    <phoneticPr fontId="1"/>
  </si>
  <si>
    <t>施設数は、各期末に継続投与患者がいる施設数</t>
    <rPh sb="0" eb="3">
      <t>シセツスウ</t>
    </rPh>
    <rPh sb="5" eb="6">
      <t>カク</t>
    </rPh>
    <rPh sb="6" eb="8">
      <t>キマツ</t>
    </rPh>
    <rPh sb="9" eb="11">
      <t>ケイゾク</t>
    </rPh>
    <rPh sb="11" eb="13">
      <t>トウヨ</t>
    </rPh>
    <rPh sb="13" eb="15">
      <t>カンジャ</t>
    </rPh>
    <rPh sb="18" eb="21">
      <t>シセツスウ</t>
    </rPh>
    <phoneticPr fontId="1"/>
  </si>
  <si>
    <t>「人／月」は、1カ月あたり何人が服用かの概算 ［錠数／(30*12)］</t>
    <rPh sb="1" eb="2">
      <t>ジン</t>
    </rPh>
    <rPh sb="3" eb="4">
      <t>ツキ</t>
    </rPh>
    <rPh sb="9" eb="10">
      <t>ゲツ</t>
    </rPh>
    <rPh sb="13" eb="15">
      <t>ナンニン</t>
    </rPh>
    <rPh sb="16" eb="18">
      <t>フクヨウ</t>
    </rPh>
    <rPh sb="20" eb="22">
      <t>ガイサン</t>
    </rPh>
    <rPh sb="24" eb="26">
      <t>ジョウスウ</t>
    </rPh>
    <phoneticPr fontId="1"/>
  </si>
  <si>
    <t>平成22年10月</t>
  </si>
  <si>
    <t>平成22年11月</t>
  </si>
  <si>
    <t>平成22年12月</t>
  </si>
  <si>
    <t>平成23年1月</t>
    <phoneticPr fontId="1"/>
  </si>
  <si>
    <t>平成23年2月</t>
  </si>
  <si>
    <t>平成23年3月</t>
  </si>
  <si>
    <t>2010-Q4</t>
  </si>
  <si>
    <t>2011-Q1</t>
    <phoneticPr fontId="1"/>
  </si>
  <si>
    <t>2011-Q2</t>
  </si>
  <si>
    <t>2011-Q3</t>
  </si>
  <si>
    <t>2011-Q4</t>
  </si>
  <si>
    <t>表1　2010年6月末時点で集計した新規処方患者数及び継続投与患者数並びに施設数</t>
    <phoneticPr fontId="1"/>
  </si>
  <si>
    <t>2010年4-6月の新規処方患者数</t>
    <phoneticPr fontId="1"/>
  </si>
  <si>
    <t>2010年6月末の継続投与患者数</t>
  </si>
  <si>
    <t>表2　2010年9月末時点で集計した新規処方患者数及び継続投与患者数並びに施設数</t>
  </si>
  <si>
    <t>2010年7-9月の新規処方患者数</t>
  </si>
  <si>
    <t>2010年9月末の継続投与患者数</t>
  </si>
  <si>
    <t>表3　2010年12月末時点で集計した新規処方患者数及び継続投与患者数並びに施設数</t>
  </si>
  <si>
    <t>2010年10-12月の新規処方患者数</t>
  </si>
  <si>
    <t>2010年12月末の継続投与患者数</t>
  </si>
  <si>
    <t>表4　2011年3月末時点で集計した新規処方患者数及び継続投与患者数並びに施設数</t>
    <phoneticPr fontId="1"/>
  </si>
  <si>
    <t>2011年1-3月の新規処方患者数</t>
    <phoneticPr fontId="1"/>
  </si>
  <si>
    <t>2011年3月末の継続投与患者数</t>
    <phoneticPr fontId="1"/>
  </si>
  <si>
    <t>＊1：国立・国立病院機構・公立等のがんセンター、特定機能病院、がん診療連携拠点病院（2010年4-6月は2010年5月時点、2010年7-2011年3月は2011年6月現在）</t>
    <rPh sb="56" eb="57">
      <t>ネン</t>
    </rPh>
    <rPh sb="58" eb="59">
      <t>ガツ</t>
    </rPh>
    <rPh sb="73" eb="74">
      <t>ネン</t>
    </rPh>
    <rPh sb="75" eb="76">
      <t>ガツ</t>
    </rPh>
    <rPh sb="81" eb="82">
      <t>ネン</t>
    </rPh>
    <phoneticPr fontId="1"/>
  </si>
  <si>
    <t>＊2：日本肺癌学会員又は日本癌治療学会員（2010年4-6月は2010年5月時点、2010年7-2011年3月は2011年6月現在）</t>
    <phoneticPr fontId="1"/>
  </si>
  <si>
    <t>＊3：調査患者数の把握できた施設数。全納入施設数は、2010年4-6月：1,911、2010年7-9月：1,951、2010年10-12月：1,951、2011年1-3月：1,900。</t>
    <phoneticPr fontId="1"/>
  </si>
  <si>
    <t>2010年7-9月</t>
    <phoneticPr fontId="1"/>
  </si>
  <si>
    <t>2010年10-12月</t>
    <phoneticPr fontId="1"/>
  </si>
  <si>
    <t>2011年1-3月</t>
    <phoneticPr fontId="1"/>
  </si>
  <si>
    <t>平成23年4月</t>
  </si>
  <si>
    <t>平成23年5月</t>
  </si>
  <si>
    <t>平成23年6月</t>
  </si>
  <si>
    <t>平成23年7月</t>
  </si>
  <si>
    <t>平成23年8月</t>
  </si>
  <si>
    <t>平成23年9月</t>
  </si>
  <si>
    <t>表　2011年6月末時点で集計した新規処方患者数及び継続投与患者数並びに施設数</t>
    <phoneticPr fontId="1"/>
  </si>
  <si>
    <t>2011年6月末の継続投与患者数</t>
  </si>
  <si>
    <t>2011年7-9月の新規処方患者数</t>
  </si>
  <si>
    <t>2011年9月末の継続投与患者数</t>
  </si>
  <si>
    <t>表　2011年9月末時点で集計した新規処方患者数及び継続投与患者数並びに施設数</t>
    <phoneticPr fontId="1"/>
  </si>
  <si>
    <t>＊1：国立・国立病院機構・公立等のがんセンター、特定機能病院、がん診療連携拠点病院（2010年12-2011年3月は2011年6月時点、2011年6月は2011年10月時点、2011年9月は2011年11月現在）</t>
    <rPh sb="54" eb="55">
      <t>ネン</t>
    </rPh>
    <rPh sb="62" eb="63">
      <t>ネン</t>
    </rPh>
    <rPh sb="64" eb="65">
      <t>ガツ</t>
    </rPh>
    <rPh sb="74" eb="75">
      <t>ガツ</t>
    </rPh>
    <rPh sb="80" eb="81">
      <t>ネン</t>
    </rPh>
    <rPh sb="83" eb="84">
      <t>ガツ</t>
    </rPh>
    <rPh sb="84" eb="86">
      <t>ジテン</t>
    </rPh>
    <rPh sb="91" eb="92">
      <t>ネン</t>
    </rPh>
    <rPh sb="93" eb="94">
      <t>ガツ</t>
    </rPh>
    <rPh sb="99" eb="100">
      <t>ネン</t>
    </rPh>
    <phoneticPr fontId="1"/>
  </si>
  <si>
    <t>＊2：日本肺癌学会員又は日本癌治療学会員（2010年12-2011年3月は2011年6月時点、2011年6月は2011年10月時点、2011年9月は2011年11月現在）</t>
    <rPh sb="33" eb="34">
      <t>ネン</t>
    </rPh>
    <rPh sb="35" eb="36">
      <t>ガツ</t>
    </rPh>
    <rPh sb="59" eb="60">
      <t>ネン</t>
    </rPh>
    <rPh sb="62" eb="63">
      <t>ガツ</t>
    </rPh>
    <rPh sb="63" eb="65">
      <t>ジテン</t>
    </rPh>
    <rPh sb="70" eb="71">
      <t>ネン</t>
    </rPh>
    <rPh sb="72" eb="73">
      <t>ガツ</t>
    </rPh>
    <phoneticPr fontId="1"/>
  </si>
  <si>
    <t>＊3：調査患者数の把握できた施設数。全納入施設数は、2010年10-12月：1,951、2011年1-3月：1,900、2011年4-6月：1,881、2011年7-9月：1,895。</t>
    <phoneticPr fontId="1"/>
  </si>
  <si>
    <t>2011年4-6月</t>
    <phoneticPr fontId="1"/>
  </si>
  <si>
    <t>2011年7-9月</t>
    <phoneticPr fontId="1"/>
  </si>
  <si>
    <t>構成比 %</t>
    <rPh sb="0" eb="3">
      <t>コウセイヒ</t>
    </rPh>
    <phoneticPr fontId="1"/>
  </si>
  <si>
    <t>伸び率</t>
    <rPh sb="0" eb="1">
      <t>ノ</t>
    </rPh>
    <rPh sb="2" eb="3">
      <t>リツ</t>
    </rPh>
    <phoneticPr fontId="1"/>
  </si>
  <si>
    <t>中断</t>
    <rPh sb="0" eb="2">
      <t>チュウダン</t>
    </rPh>
    <phoneticPr fontId="1"/>
  </si>
  <si>
    <t>保険請求額は、メーカー出荷価格が保険薬価の80%として試算</t>
    <rPh sb="0" eb="2">
      <t>ホケン</t>
    </rPh>
    <rPh sb="2" eb="5">
      <t>セイキュウガク</t>
    </rPh>
    <rPh sb="11" eb="13">
      <t>シュッカ</t>
    </rPh>
    <rPh sb="13" eb="15">
      <t>カカク</t>
    </rPh>
    <rPh sb="16" eb="20">
      <t>ホケンヤッカ</t>
    </rPh>
    <rPh sb="27" eb="29">
      <t>シサン</t>
    </rPh>
    <phoneticPr fontId="1"/>
  </si>
  <si>
    <t>2009年度</t>
    <rPh sb="4" eb="6">
      <t>ネンド</t>
    </rPh>
    <phoneticPr fontId="1"/>
  </si>
  <si>
    <t>中止患者</t>
    <rPh sb="0" eb="2">
      <t>チュウシ</t>
    </rPh>
    <rPh sb="2" eb="4">
      <t>カンジャ</t>
    </rPh>
    <phoneticPr fontId="1"/>
  </si>
  <si>
    <t>中止患者は2週間投与として換算</t>
    <rPh sb="0" eb="2">
      <t>チュウシ</t>
    </rPh>
    <rPh sb="2" eb="4">
      <t>カンジャ</t>
    </rPh>
    <rPh sb="6" eb="8">
      <t>シュウカン</t>
    </rPh>
    <rPh sb="8" eb="10">
      <t>トウヨ</t>
    </rPh>
    <rPh sb="13" eb="15">
      <t>カンザン</t>
    </rPh>
    <phoneticPr fontId="1"/>
  </si>
  <si>
    <t>副作用死亡数</t>
    <rPh sb="0" eb="3">
      <t>フクサヨウ</t>
    </rPh>
    <rPh sb="3" eb="6">
      <t>シボウスウ</t>
    </rPh>
    <phoneticPr fontId="1"/>
  </si>
  <si>
    <t>副作用死亡数x10</t>
    <rPh sb="0" eb="3">
      <t>フクサヨウ</t>
    </rPh>
    <rPh sb="3" eb="6">
      <t>シボウスウ</t>
    </rPh>
    <phoneticPr fontId="1"/>
  </si>
  <si>
    <t>投与患者 人／月</t>
    <rPh sb="0" eb="2">
      <t>トウヨ</t>
    </rPh>
    <rPh sb="2" eb="4">
      <t>カンジャ</t>
    </rPh>
    <rPh sb="5" eb="6">
      <t>ジン</t>
    </rPh>
    <rPh sb="7" eb="8">
      <t>ツキ</t>
    </rPh>
    <phoneticPr fontId="1"/>
  </si>
  <si>
    <t>AZ調査</t>
    <rPh sb="2" eb="4">
      <t>チョウサ</t>
    </rPh>
    <phoneticPr fontId="1"/>
  </si>
  <si>
    <t>中止／月</t>
    <rPh sb="0" eb="2">
      <t>チュウシ</t>
    </rPh>
    <rPh sb="3" eb="4">
      <t>ツキ</t>
    </rPh>
    <phoneticPr fontId="1"/>
  </si>
  <si>
    <t>継続投与</t>
    <rPh sb="0" eb="2">
      <t>ケイゾク</t>
    </rPh>
    <rPh sb="2" eb="4">
      <t>トウヨ</t>
    </rPh>
    <phoneticPr fontId="1"/>
  </si>
  <si>
    <t>+中止</t>
    <phoneticPr fontId="1"/>
  </si>
  <si>
    <t>捕捉率</t>
    <rPh sb="0" eb="2">
      <t>ホソク</t>
    </rPh>
    <rPh sb="2" eb="3">
      <t>リツ</t>
    </rPh>
    <phoneticPr fontId="1"/>
  </si>
  <si>
    <t>年</t>
  </si>
  <si>
    <t>売上げ金額</t>
  </si>
  <si>
    <t>伸び率(%)</t>
  </si>
  <si>
    <t>－</t>
  </si>
  <si>
    <t>四半期</t>
  </si>
  <si>
    <t>Q4</t>
  </si>
  <si>
    <t>Q3</t>
  </si>
  <si>
    <t>Q2</t>
  </si>
  <si>
    <t>Q1</t>
  </si>
  <si>
    <t xml:space="preserve">  </t>
  </si>
  <si>
    <t>CER(％)</t>
  </si>
  <si>
    <t>為替レート</t>
    <rPh sb="0" eb="2">
      <t>カワセ</t>
    </rPh>
    <phoneticPr fontId="1"/>
  </si>
  <si>
    <t>売上（億円）</t>
    <rPh sb="0" eb="2">
      <t>ウリアゲ</t>
    </rPh>
    <rPh sb="3" eb="5">
      <t>オクエン</t>
    </rPh>
    <phoneticPr fontId="1"/>
  </si>
  <si>
    <t>伸び(％)</t>
    <rPh sb="0" eb="1">
      <t>ノ</t>
    </rPh>
    <phoneticPr fontId="1"/>
  </si>
  <si>
    <t>円／＄</t>
    <rPh sb="0" eb="1">
      <t>エン</t>
    </rPh>
    <phoneticPr fontId="1"/>
  </si>
  <si>
    <t>PACIFIC Exchange Rate Service</t>
  </si>
  <si>
    <t>(C) 2012 Prof. Werner Antweiler, UBC</t>
  </si>
  <si>
    <t>MMM YYYY</t>
  </si>
  <si>
    <t>JPY/USD</t>
  </si>
  <si>
    <t>EUR/USD</t>
  </si>
  <si>
    <t>CNY/USD</t>
  </si>
  <si>
    <t>6カ月平均</t>
    <rPh sb="2" eb="3">
      <t>ゲツ</t>
    </rPh>
    <rPh sb="3" eb="5">
      <t>ヘイキン</t>
    </rPh>
    <phoneticPr fontId="1"/>
  </si>
  <si>
    <t>年平均</t>
    <rPh sb="0" eb="3">
      <t>ネンヘイキン</t>
    </rPh>
    <phoneticPr fontId="1"/>
  </si>
  <si>
    <t>出典： 『薬事ハンドブック』じほう社、2003～2012年</t>
    <rPh sb="0" eb="2">
      <t>シュッテン</t>
    </rPh>
    <rPh sb="5" eb="7">
      <t>ヤクジ</t>
    </rPh>
    <rPh sb="17" eb="18">
      <t>シャ</t>
    </rPh>
    <rPh sb="28" eb="29">
      <t>ネン</t>
    </rPh>
    <phoneticPr fontId="1"/>
  </si>
  <si>
    <t>2012-Q1</t>
    <phoneticPr fontId="1"/>
  </si>
  <si>
    <t>2012-Q2</t>
    <phoneticPr fontId="1"/>
  </si>
  <si>
    <t>2012-Q3</t>
    <phoneticPr fontId="1"/>
  </si>
  <si>
    <t>2012-Q4</t>
    <phoneticPr fontId="1"/>
  </si>
  <si>
    <t>平成23年10月</t>
  </si>
  <si>
    <t>平成23年11月</t>
  </si>
  <si>
    <t>平成23年12月</t>
  </si>
  <si>
    <t>平成24年1月</t>
    <phoneticPr fontId="1"/>
  </si>
  <si>
    <t>平成24年2月</t>
  </si>
  <si>
    <t>平成24年3月</t>
  </si>
  <si>
    <t>表　2011年12月末時点で集計した新規処方患者数及び継続投与患者数並びに施設数</t>
    <phoneticPr fontId="1"/>
  </si>
  <si>
    <t>2011年10-12月の新規処方患者数</t>
    <phoneticPr fontId="1"/>
  </si>
  <si>
    <t>2011年12月末の継続投与患者数</t>
    <phoneticPr fontId="1"/>
  </si>
  <si>
    <t>表　2012年3月末時点で集計した新規処方患者数及び継続投与患者数並びに施設数</t>
    <phoneticPr fontId="1"/>
  </si>
  <si>
    <t>2012年1-3月の新規処方患者数</t>
    <phoneticPr fontId="1"/>
  </si>
  <si>
    <t>2012年3月末の継続投与患者数</t>
    <phoneticPr fontId="1"/>
  </si>
  <si>
    <t xml:space="preserve">＊1：国立・国立病院機構・公立等のがんセンター、特定機能病院、がん診療連携拠点病院（2011年3月は2011年6月時点、2011年6月は2011年10月時点、2011年9月は2011年11月、2011年12月は2012年2月、2012年3月は2012年5月時点現在）
</t>
    <phoneticPr fontId="1"/>
  </si>
  <si>
    <t>＊2：日本肺癌学会員又は日本癌治療学会員（2011年3月は2011年6月時点、2011年6月は2011年10月時点、2011年9月は2011年11月、2011年12月は2012年2月、2012年3月は2012年5月時点現在）</t>
  </si>
  <si>
    <t>＊3：調査患者数の把握できた施設数。全納入施設数は、2011年1-3月：1,900、2011年4-6月：1,881、2011年7-9月：1,895、2011年10-12月：1,890、2012年1-3月：1,877。</t>
    <phoneticPr fontId="1"/>
  </si>
  <si>
    <t>2011年10-12月</t>
    <phoneticPr fontId="1"/>
  </si>
  <si>
    <t>2012年1-3月</t>
    <phoneticPr fontId="1"/>
  </si>
  <si>
    <t>＊1：国立・国立病院機構・公立等のがんセンター、特定機能病院、がん診療連携拠点病院（2012年3月現在）</t>
    <phoneticPr fontId="1"/>
  </si>
  <si>
    <t>＊2：日本肺癌学会員又は日本癌治療学会員（2012年3月現在）</t>
    <phoneticPr fontId="1"/>
  </si>
  <si>
    <t>＊3：調査患者数の把握できた施設数。全納入施設数は、2010年10-12月：1,951、2011年1-3月：1,900、2011年4-6月：1,881、2011年7-9月：1,895、2011年10-12月：1,890、2012年1-3月：1,877。</t>
    <phoneticPr fontId="1"/>
  </si>
</sst>
</file>

<file path=xl/styles.xml><?xml version="1.0" encoding="utf-8"?>
<styleSheet xmlns="http://schemas.openxmlformats.org/spreadsheetml/2006/main">
  <numFmts count="7">
    <numFmt numFmtId="176" formatCode="#,##0_);[Red]\(#,##0\)"/>
    <numFmt numFmtId="177" formatCode="#,##0_ "/>
    <numFmt numFmtId="178" formatCode="0.0_ "/>
    <numFmt numFmtId="179" formatCode="0.00_ "/>
    <numFmt numFmtId="180" formatCode="0_ "/>
    <numFmt numFmtId="181" formatCode="0;_ "/>
    <numFmt numFmtId="182" formatCode="0;_퀀"/>
  </numFmts>
  <fonts count="8">
    <font>
      <sz val="11"/>
      <name val="ＭＳ Ｐゴシック"/>
      <family val="3"/>
      <charset val="128"/>
    </font>
    <font>
      <sz val="6"/>
      <name val="ＭＳ Ｐゴシック"/>
      <family val="3"/>
      <charset val="128"/>
    </font>
    <font>
      <sz val="6.9"/>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textRotation="45" wrapText="1"/>
    </xf>
    <xf numFmtId="0" fontId="2" fillId="0" borderId="1" applyNumberFormat="0" applyFill="0" applyProtection="0">
      <alignment horizontal="right" vertical="top" wrapText="1"/>
    </xf>
  </cellStyleXfs>
  <cellXfs count="86">
    <xf numFmtId="0" fontId="0" fillId="0" borderId="0" xfId="0" applyAlignment="1">
      <alignment wrapText="1"/>
    </xf>
    <xf numFmtId="0" fontId="4"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NumberFormat="1" applyFont="1" applyBorder="1" applyAlignment="1">
      <alignment horizontal="right" vertical="center" wrapText="1"/>
    </xf>
    <xf numFmtId="0" fontId="4" fillId="0" borderId="3" xfId="0" applyNumberFormat="1" applyFont="1" applyBorder="1" applyAlignment="1">
      <alignment horizontal="righ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top" wrapText="1"/>
    </xf>
    <xf numFmtId="0" fontId="4" fillId="0" borderId="4"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55" fontId="4" fillId="0" borderId="1" xfId="0" applyNumberFormat="1" applyFont="1" applyBorder="1" applyAlignment="1">
      <alignment horizontal="left"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xf>
    <xf numFmtId="178" fontId="0" fillId="0" borderId="3" xfId="0" applyNumberFormat="1" applyBorder="1" applyAlignment="1">
      <alignment vertical="center"/>
    </xf>
    <xf numFmtId="0" fontId="0" fillId="0" borderId="0" xfId="0" applyAlignment="1">
      <alignment horizontal="center" vertical="center"/>
    </xf>
    <xf numFmtId="0" fontId="0" fillId="0" borderId="3" xfId="0" applyNumberFormat="1" applyBorder="1" applyAlignment="1">
      <alignment wrapText="1"/>
    </xf>
    <xf numFmtId="0" fontId="5" fillId="0" borderId="0" xfId="0" applyFont="1" applyAlignment="1"/>
    <xf numFmtId="0" fontId="6" fillId="0" borderId="0" xfId="0" applyFont="1" applyAlignment="1">
      <alignment vertical="center"/>
    </xf>
    <xf numFmtId="0" fontId="6" fillId="0" borderId="0" xfId="0" applyFont="1" applyAlignment="1">
      <alignment vertical="center" wrapText="1"/>
    </xf>
    <xf numFmtId="0" fontId="0" fillId="0" borderId="3" xfId="0" applyBorder="1" applyAlignment="1">
      <alignment vertical="top" wrapText="1"/>
    </xf>
    <xf numFmtId="0" fontId="0" fillId="0" borderId="3" xfId="0" applyBorder="1" applyAlignment="1">
      <alignment horizontal="center" vertical="top" wrapText="1"/>
    </xf>
    <xf numFmtId="0" fontId="0" fillId="0" borderId="0" xfId="0" applyAlignment="1">
      <alignment vertical="top" wrapText="1"/>
    </xf>
    <xf numFmtId="0" fontId="0" fillId="0" borderId="3" xfId="0" applyBorder="1" applyAlignment="1">
      <alignment horizontal="center" wrapText="1"/>
    </xf>
    <xf numFmtId="3" fontId="0" fillId="0" borderId="3" xfId="0" applyNumberFormat="1" applyBorder="1" applyAlignment="1">
      <alignment wrapText="1"/>
    </xf>
    <xf numFmtId="0" fontId="0" fillId="0" borderId="0" xfId="0" applyAlignment="1"/>
    <xf numFmtId="178" fontId="0" fillId="0" borderId="0" xfId="0" applyNumberFormat="1" applyAlignment="1">
      <alignment wrapText="1"/>
    </xf>
    <xf numFmtId="178" fontId="0" fillId="0" borderId="0" xfId="0" applyNumberFormat="1" applyAlignment="1">
      <alignment horizontal="center" vertical="center" wrapText="1"/>
    </xf>
    <xf numFmtId="0" fontId="0" fillId="0" borderId="0" xfId="0" applyAlignment="1">
      <alignment horizontal="left"/>
    </xf>
    <xf numFmtId="179" fontId="0" fillId="0" borderId="0" xfId="0" applyNumberFormat="1" applyAlignment="1"/>
    <xf numFmtId="180" fontId="0" fillId="0" borderId="0" xfId="0" applyNumberFormat="1" applyAlignment="1"/>
    <xf numFmtId="0" fontId="0" fillId="0" borderId="0" xfId="0" applyAlignment="1">
      <alignment horizontal="center"/>
    </xf>
    <xf numFmtId="0" fontId="0" fillId="0" borderId="3" xfId="0" applyBorder="1" applyAlignment="1">
      <alignment horizontal="center"/>
    </xf>
    <xf numFmtId="0" fontId="0" fillId="0" borderId="3" xfId="0" applyBorder="1" applyAlignment="1"/>
    <xf numFmtId="179" fontId="0" fillId="0" borderId="3" xfId="0" applyNumberFormat="1" applyBorder="1" applyAlignment="1"/>
    <xf numFmtId="4" fontId="0" fillId="0" borderId="3" xfId="0" applyNumberFormat="1" applyBorder="1" applyAlignment="1"/>
    <xf numFmtId="177" fontId="3" fillId="0" borderId="3" xfId="1" applyNumberFormat="1" applyFont="1" applyBorder="1" applyAlignment="1">
      <alignment horizontal="right" vertical="top"/>
    </xf>
    <xf numFmtId="176" fontId="0" fillId="0" borderId="3" xfId="0" applyNumberFormat="1" applyBorder="1" applyAlignment="1"/>
    <xf numFmtId="0" fontId="0" fillId="0" borderId="3" xfId="0" applyBorder="1" applyAlignment="1">
      <alignment vertical="top"/>
    </xf>
    <xf numFmtId="0" fontId="0" fillId="0" borderId="3" xfId="0" applyBorder="1" applyAlignment="1">
      <alignment horizontal="center" vertical="top"/>
    </xf>
    <xf numFmtId="0" fontId="0" fillId="0" borderId="0" xfId="0" applyAlignment="1">
      <alignment vertical="top"/>
    </xf>
    <xf numFmtId="0" fontId="0" fillId="0" borderId="3" xfId="0" applyBorder="1" applyAlignment="1">
      <alignment horizontal="left"/>
    </xf>
    <xf numFmtId="176" fontId="0" fillId="0" borderId="3" xfId="0" applyNumberFormat="1" applyBorder="1" applyAlignment="1">
      <alignment horizontal="right" vertical="top"/>
    </xf>
    <xf numFmtId="0" fontId="7" fillId="0" borderId="3" xfId="0" applyFont="1" applyBorder="1" applyAlignment="1">
      <alignment horizontal="center"/>
    </xf>
    <xf numFmtId="180" fontId="0" fillId="0" borderId="0" xfId="0" applyNumberFormat="1" applyAlignment="1">
      <alignment wrapText="1"/>
    </xf>
    <xf numFmtId="0" fontId="0" fillId="2" borderId="3" xfId="0" applyFill="1" applyBorder="1" applyAlignment="1">
      <alignment horizontal="center" vertical="top"/>
    </xf>
    <xf numFmtId="176" fontId="0" fillId="2" borderId="3" xfId="0" applyNumberFormat="1" applyFill="1" applyBorder="1" applyAlignment="1">
      <alignment horizontal="right" vertical="top"/>
    </xf>
    <xf numFmtId="176" fontId="0" fillId="0" borderId="0" xfId="0" applyNumberFormat="1" applyAlignment="1"/>
    <xf numFmtId="0" fontId="0" fillId="0" borderId="3" xfId="0" applyFill="1" applyBorder="1" applyAlignment="1">
      <alignment horizontal="center"/>
    </xf>
    <xf numFmtId="0" fontId="0" fillId="0" borderId="3" xfId="0" applyFill="1" applyBorder="1" applyAlignment="1"/>
    <xf numFmtId="181" fontId="0" fillId="0" borderId="0" xfId="0" applyNumberFormat="1" applyAlignment="1"/>
    <xf numFmtId="0" fontId="0" fillId="0" borderId="8" xfId="0" applyFill="1" applyBorder="1" applyAlignment="1">
      <alignment horizontal="center"/>
    </xf>
    <xf numFmtId="178" fontId="0" fillId="0" borderId="0" xfId="0" applyNumberFormat="1" applyAlignment="1"/>
    <xf numFmtId="182" fontId="0" fillId="0" borderId="0" xfId="0" applyNumberFormat="1" applyAlignment="1"/>
    <xf numFmtId="0" fontId="0" fillId="0" borderId="0" xfId="0" quotePrefix="1" applyAlignment="1"/>
    <xf numFmtId="0" fontId="0" fillId="0" borderId="9" xfId="0" applyFill="1" applyBorder="1" applyAlignment="1">
      <alignment horizontal="center"/>
    </xf>
    <xf numFmtId="0" fontId="0" fillId="0" borderId="0" xfId="0" applyAlignment="1">
      <alignment horizontal="center"/>
    </xf>
    <xf numFmtId="49" fontId="0" fillId="0" borderId="3" xfId="0" applyNumberFormat="1" applyBorder="1" applyAlignment="1">
      <alignment horizontal="center" vertical="center" wrapText="1"/>
    </xf>
    <xf numFmtId="49" fontId="0" fillId="0" borderId="3" xfId="0" applyNumberFormat="1" applyBorder="1" applyAlignment="1">
      <alignment vertical="center"/>
    </xf>
    <xf numFmtId="49" fontId="0" fillId="0" borderId="0" xfId="0" applyNumberFormat="1" applyAlignment="1">
      <alignment wrapText="1"/>
    </xf>
    <xf numFmtId="0" fontId="0" fillId="0" borderId="0" xfId="0" applyAlignment="1">
      <alignment horizontal="center" wrapText="1"/>
    </xf>
    <xf numFmtId="0" fontId="0" fillId="0" borderId="0" xfId="0" applyAlignment="1">
      <alignment vertical="center"/>
    </xf>
    <xf numFmtId="17" fontId="0" fillId="0" borderId="0" xfId="0" applyNumberFormat="1" applyAlignment="1">
      <alignment vertical="center"/>
    </xf>
    <xf numFmtId="179" fontId="0" fillId="0" borderId="0" xfId="0" applyNumberFormat="1" applyAlignment="1">
      <alignment wrapText="1"/>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0" fillId="0" borderId="5" xfId="0" applyBorder="1" applyAlignment="1">
      <alignment horizontal="right" vertical="top" wrapText="1"/>
    </xf>
    <xf numFmtId="0" fontId="4" fillId="0" borderId="5" xfId="0" applyFont="1" applyBorder="1" applyAlignment="1">
      <alignment vertical="top" wrapText="1"/>
    </xf>
    <xf numFmtId="0" fontId="6" fillId="0" borderId="0"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xf>
    <xf numFmtId="0" fontId="0" fillId="0" borderId="9" xfId="0" applyFill="1" applyBorder="1" applyAlignment="1">
      <alignment horizontal="center"/>
    </xf>
    <xf numFmtId="0" fontId="0" fillId="0" borderId="0" xfId="0" applyFill="1" applyBorder="1" applyAlignment="1">
      <alignment horizontal="center"/>
    </xf>
    <xf numFmtId="0" fontId="0" fillId="0" borderId="1" xfId="0" applyBorder="1" applyAlignment="1">
      <alignment wrapTex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5"/>
          <c:w val="0.75285567374253992"/>
          <c:h val="0.73752382818399664"/>
        </c:manualLayout>
      </c:layout>
      <c:barChart>
        <c:barDir val="col"/>
        <c:grouping val="clustered"/>
        <c:ser>
          <c:idx val="0"/>
          <c:order val="0"/>
          <c:tx>
            <c:v>副作用報告数</c:v>
          </c:tx>
          <c:spPr>
            <a:solidFill>
              <a:srgbClr val="0070C0"/>
            </a:solidFill>
          </c:spPr>
          <c:cat>
            <c:numRef>
              <c:f>副作用報告まとめ!$A$11:$A$127</c:f>
              <c:numCache>
                <c:formatCode>yyyy"年"mm"月"</c:formatCode>
                <c:ptCount val="117"/>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numCache>
            </c:numRef>
          </c:cat>
          <c:val>
            <c:numRef>
              <c:f>副作用報告まとめ!$B$11:$B$127</c:f>
              <c:numCache>
                <c:formatCode>General</c:formatCode>
                <c:ptCount val="117"/>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pt idx="42">
                  <c:v>14</c:v>
                </c:pt>
                <c:pt idx="43">
                  <c:v>14</c:v>
                </c:pt>
                <c:pt idx="44">
                  <c:v>14</c:v>
                </c:pt>
                <c:pt idx="45">
                  <c:v>11</c:v>
                </c:pt>
                <c:pt idx="46">
                  <c:v>15</c:v>
                </c:pt>
                <c:pt idx="47">
                  <c:v>25</c:v>
                </c:pt>
                <c:pt idx="48">
                  <c:v>6</c:v>
                </c:pt>
                <c:pt idx="49">
                  <c:v>8</c:v>
                </c:pt>
                <c:pt idx="50">
                  <c:v>13</c:v>
                </c:pt>
                <c:pt idx="51">
                  <c:v>6</c:v>
                </c:pt>
                <c:pt idx="52">
                  <c:v>13</c:v>
                </c:pt>
                <c:pt idx="53">
                  <c:v>16</c:v>
                </c:pt>
                <c:pt idx="54">
                  <c:v>18</c:v>
                </c:pt>
                <c:pt idx="55">
                  <c:v>17</c:v>
                </c:pt>
                <c:pt idx="56">
                  <c:v>18</c:v>
                </c:pt>
                <c:pt idx="57">
                  <c:v>11</c:v>
                </c:pt>
                <c:pt idx="58">
                  <c:v>8</c:v>
                </c:pt>
                <c:pt idx="59">
                  <c:v>11</c:v>
                </c:pt>
                <c:pt idx="60">
                  <c:v>7</c:v>
                </c:pt>
                <c:pt idx="61">
                  <c:v>7</c:v>
                </c:pt>
                <c:pt idx="62">
                  <c:v>7</c:v>
                </c:pt>
                <c:pt idx="63">
                  <c:v>7</c:v>
                </c:pt>
                <c:pt idx="64">
                  <c:v>11</c:v>
                </c:pt>
                <c:pt idx="65">
                  <c:v>6</c:v>
                </c:pt>
                <c:pt idx="66">
                  <c:v>13</c:v>
                </c:pt>
                <c:pt idx="67">
                  <c:v>13</c:v>
                </c:pt>
                <c:pt idx="68">
                  <c:v>12</c:v>
                </c:pt>
                <c:pt idx="69">
                  <c:v>15</c:v>
                </c:pt>
                <c:pt idx="70">
                  <c:v>5</c:v>
                </c:pt>
                <c:pt idx="71">
                  <c:v>15</c:v>
                </c:pt>
                <c:pt idx="72">
                  <c:v>14</c:v>
                </c:pt>
                <c:pt idx="73">
                  <c:v>6</c:v>
                </c:pt>
                <c:pt idx="74">
                  <c:v>16</c:v>
                </c:pt>
                <c:pt idx="75">
                  <c:v>13</c:v>
                </c:pt>
                <c:pt idx="76">
                  <c:v>12</c:v>
                </c:pt>
                <c:pt idx="77">
                  <c:v>11</c:v>
                </c:pt>
                <c:pt idx="78">
                  <c:v>16</c:v>
                </c:pt>
                <c:pt idx="79">
                  <c:v>10</c:v>
                </c:pt>
                <c:pt idx="80">
                  <c:v>7</c:v>
                </c:pt>
                <c:pt idx="81">
                  <c:v>7</c:v>
                </c:pt>
                <c:pt idx="82">
                  <c:v>5</c:v>
                </c:pt>
                <c:pt idx="83">
                  <c:v>5</c:v>
                </c:pt>
                <c:pt idx="84">
                  <c:v>13</c:v>
                </c:pt>
                <c:pt idx="85">
                  <c:v>3</c:v>
                </c:pt>
                <c:pt idx="86">
                  <c:v>6</c:v>
                </c:pt>
                <c:pt idx="87">
                  <c:v>7</c:v>
                </c:pt>
                <c:pt idx="88">
                  <c:v>5</c:v>
                </c:pt>
                <c:pt idx="89">
                  <c:v>17</c:v>
                </c:pt>
                <c:pt idx="90">
                  <c:v>7</c:v>
                </c:pt>
                <c:pt idx="91">
                  <c:v>11</c:v>
                </c:pt>
                <c:pt idx="92">
                  <c:v>10</c:v>
                </c:pt>
                <c:pt idx="93">
                  <c:v>8</c:v>
                </c:pt>
                <c:pt idx="94">
                  <c:v>5</c:v>
                </c:pt>
                <c:pt idx="95">
                  <c:v>5</c:v>
                </c:pt>
                <c:pt idx="96">
                  <c:v>1</c:v>
                </c:pt>
                <c:pt idx="97">
                  <c:v>6</c:v>
                </c:pt>
                <c:pt idx="98">
                  <c:v>5</c:v>
                </c:pt>
                <c:pt idx="99">
                  <c:v>11</c:v>
                </c:pt>
                <c:pt idx="100">
                  <c:v>7</c:v>
                </c:pt>
                <c:pt idx="101">
                  <c:v>7</c:v>
                </c:pt>
                <c:pt idx="102">
                  <c:v>5</c:v>
                </c:pt>
                <c:pt idx="103">
                  <c:v>5</c:v>
                </c:pt>
                <c:pt idx="104">
                  <c:v>13</c:v>
                </c:pt>
                <c:pt idx="105">
                  <c:v>13</c:v>
                </c:pt>
                <c:pt idx="106">
                  <c:v>7</c:v>
                </c:pt>
                <c:pt idx="107">
                  <c:v>7</c:v>
                </c:pt>
                <c:pt idx="108">
                  <c:v>5</c:v>
                </c:pt>
                <c:pt idx="109">
                  <c:v>4</c:v>
                </c:pt>
                <c:pt idx="110">
                  <c:v>11</c:v>
                </c:pt>
                <c:pt idx="111">
                  <c:v>9</c:v>
                </c:pt>
                <c:pt idx="112">
                  <c:v>5</c:v>
                </c:pt>
                <c:pt idx="113">
                  <c:v>4</c:v>
                </c:pt>
                <c:pt idx="114">
                  <c:v>1</c:v>
                </c:pt>
                <c:pt idx="115">
                  <c:v>9</c:v>
                </c:pt>
                <c:pt idx="116">
                  <c:v>4</c:v>
                </c:pt>
              </c:numCache>
            </c:numRef>
          </c:val>
        </c:ser>
        <c:ser>
          <c:idx val="1"/>
          <c:order val="1"/>
          <c:tx>
            <c:v>死亡者数</c:v>
          </c:tx>
          <c:spPr>
            <a:solidFill>
              <a:srgbClr val="FF0000"/>
            </a:solidFill>
          </c:spPr>
          <c:cat>
            <c:numRef>
              <c:f>副作用報告まとめ!$A$11:$A$127</c:f>
              <c:numCache>
                <c:formatCode>yyyy"年"mm"月"</c:formatCode>
                <c:ptCount val="117"/>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numCache>
            </c:numRef>
          </c:cat>
          <c:val>
            <c:numRef>
              <c:f>副作用報告まとめ!$C$11:$C$127</c:f>
              <c:numCache>
                <c:formatCode>General</c:formatCode>
                <c:ptCount val="117"/>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pt idx="42">
                  <c:v>1</c:v>
                </c:pt>
                <c:pt idx="43">
                  <c:v>3</c:v>
                </c:pt>
                <c:pt idx="44">
                  <c:v>3</c:v>
                </c:pt>
                <c:pt idx="45">
                  <c:v>6</c:v>
                </c:pt>
                <c:pt idx="46">
                  <c:v>6</c:v>
                </c:pt>
                <c:pt idx="47">
                  <c:v>10</c:v>
                </c:pt>
                <c:pt idx="48">
                  <c:v>1</c:v>
                </c:pt>
                <c:pt idx="49">
                  <c:v>3</c:v>
                </c:pt>
                <c:pt idx="50">
                  <c:v>8</c:v>
                </c:pt>
                <c:pt idx="51">
                  <c:v>3</c:v>
                </c:pt>
                <c:pt idx="52">
                  <c:v>2</c:v>
                </c:pt>
                <c:pt idx="53">
                  <c:v>7</c:v>
                </c:pt>
                <c:pt idx="54">
                  <c:v>7</c:v>
                </c:pt>
                <c:pt idx="55">
                  <c:v>5</c:v>
                </c:pt>
                <c:pt idx="56">
                  <c:v>5</c:v>
                </c:pt>
                <c:pt idx="57">
                  <c:v>2</c:v>
                </c:pt>
                <c:pt idx="58">
                  <c:v>2</c:v>
                </c:pt>
                <c:pt idx="59">
                  <c:v>4</c:v>
                </c:pt>
                <c:pt idx="60">
                  <c:v>0</c:v>
                </c:pt>
                <c:pt idx="61">
                  <c:v>4</c:v>
                </c:pt>
                <c:pt idx="62">
                  <c:v>1</c:v>
                </c:pt>
                <c:pt idx="63">
                  <c:v>1</c:v>
                </c:pt>
                <c:pt idx="64">
                  <c:v>4</c:v>
                </c:pt>
                <c:pt idx="65">
                  <c:v>2</c:v>
                </c:pt>
                <c:pt idx="66">
                  <c:v>3</c:v>
                </c:pt>
                <c:pt idx="67">
                  <c:v>5</c:v>
                </c:pt>
                <c:pt idx="68">
                  <c:v>1</c:v>
                </c:pt>
                <c:pt idx="69">
                  <c:v>4</c:v>
                </c:pt>
                <c:pt idx="70">
                  <c:v>1</c:v>
                </c:pt>
                <c:pt idx="71">
                  <c:v>7</c:v>
                </c:pt>
                <c:pt idx="72">
                  <c:v>4</c:v>
                </c:pt>
                <c:pt idx="73">
                  <c:v>2</c:v>
                </c:pt>
                <c:pt idx="74">
                  <c:v>5</c:v>
                </c:pt>
                <c:pt idx="75">
                  <c:v>5</c:v>
                </c:pt>
                <c:pt idx="76">
                  <c:v>2</c:v>
                </c:pt>
                <c:pt idx="77">
                  <c:v>5</c:v>
                </c:pt>
                <c:pt idx="78">
                  <c:v>5</c:v>
                </c:pt>
                <c:pt idx="79">
                  <c:v>9</c:v>
                </c:pt>
                <c:pt idx="80">
                  <c:v>1</c:v>
                </c:pt>
                <c:pt idx="81">
                  <c:v>3</c:v>
                </c:pt>
                <c:pt idx="82">
                  <c:v>0</c:v>
                </c:pt>
                <c:pt idx="83">
                  <c:v>1</c:v>
                </c:pt>
                <c:pt idx="84">
                  <c:v>2</c:v>
                </c:pt>
                <c:pt idx="85">
                  <c:v>1</c:v>
                </c:pt>
                <c:pt idx="86">
                  <c:v>5</c:v>
                </c:pt>
                <c:pt idx="87">
                  <c:v>3</c:v>
                </c:pt>
                <c:pt idx="88">
                  <c:v>1</c:v>
                </c:pt>
                <c:pt idx="89">
                  <c:v>3</c:v>
                </c:pt>
                <c:pt idx="90">
                  <c:v>2</c:v>
                </c:pt>
                <c:pt idx="91">
                  <c:v>2</c:v>
                </c:pt>
                <c:pt idx="92">
                  <c:v>3</c:v>
                </c:pt>
                <c:pt idx="93">
                  <c:v>4</c:v>
                </c:pt>
                <c:pt idx="94">
                  <c:v>0</c:v>
                </c:pt>
                <c:pt idx="95">
                  <c:v>2</c:v>
                </c:pt>
                <c:pt idx="96">
                  <c:v>0</c:v>
                </c:pt>
                <c:pt idx="97">
                  <c:v>1</c:v>
                </c:pt>
                <c:pt idx="98">
                  <c:v>0</c:v>
                </c:pt>
                <c:pt idx="99">
                  <c:v>0</c:v>
                </c:pt>
                <c:pt idx="100">
                  <c:v>0</c:v>
                </c:pt>
                <c:pt idx="101">
                  <c:v>1</c:v>
                </c:pt>
                <c:pt idx="102">
                  <c:v>2</c:v>
                </c:pt>
                <c:pt idx="103">
                  <c:v>0</c:v>
                </c:pt>
                <c:pt idx="104">
                  <c:v>2</c:v>
                </c:pt>
                <c:pt idx="105">
                  <c:v>2</c:v>
                </c:pt>
                <c:pt idx="106">
                  <c:v>3</c:v>
                </c:pt>
                <c:pt idx="107">
                  <c:v>3</c:v>
                </c:pt>
                <c:pt idx="108">
                  <c:v>0</c:v>
                </c:pt>
                <c:pt idx="109">
                  <c:v>0</c:v>
                </c:pt>
                <c:pt idx="110">
                  <c:v>10</c:v>
                </c:pt>
                <c:pt idx="111">
                  <c:v>0</c:v>
                </c:pt>
                <c:pt idx="112">
                  <c:v>0</c:v>
                </c:pt>
                <c:pt idx="113">
                  <c:v>1</c:v>
                </c:pt>
                <c:pt idx="114">
                  <c:v>1</c:v>
                </c:pt>
                <c:pt idx="115">
                  <c:v>2</c:v>
                </c:pt>
                <c:pt idx="116">
                  <c:v>0</c:v>
                </c:pt>
              </c:numCache>
            </c:numRef>
          </c:val>
        </c:ser>
        <c:gapWidth val="100"/>
        <c:overlap val="100"/>
        <c:axId val="74716672"/>
        <c:axId val="74718208"/>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副作用報告まとめ!$A$11:$A$127</c:f>
              <c:numCache>
                <c:formatCode>yyyy"年"mm"月"</c:formatCode>
                <c:ptCount val="117"/>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numCache>
            </c:numRef>
          </c:cat>
          <c:val>
            <c:numRef>
              <c:f>副作用報告まとめ!$D$11:$D$127</c:f>
              <c:numCache>
                <c:formatCode>General</c:formatCode>
                <c:ptCount val="117"/>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pt idx="42">
                  <c:v>639</c:v>
                </c:pt>
                <c:pt idx="43">
                  <c:v>642</c:v>
                </c:pt>
                <c:pt idx="44">
                  <c:v>645</c:v>
                </c:pt>
                <c:pt idx="45">
                  <c:v>651</c:v>
                </c:pt>
                <c:pt idx="46">
                  <c:v>657</c:v>
                </c:pt>
                <c:pt idx="47">
                  <c:v>667</c:v>
                </c:pt>
                <c:pt idx="48">
                  <c:v>668</c:v>
                </c:pt>
                <c:pt idx="49">
                  <c:v>671</c:v>
                </c:pt>
                <c:pt idx="50">
                  <c:v>679</c:v>
                </c:pt>
                <c:pt idx="51">
                  <c:v>682</c:v>
                </c:pt>
                <c:pt idx="52">
                  <c:v>684</c:v>
                </c:pt>
                <c:pt idx="53">
                  <c:v>691</c:v>
                </c:pt>
                <c:pt idx="54">
                  <c:v>698</c:v>
                </c:pt>
                <c:pt idx="55">
                  <c:v>703</c:v>
                </c:pt>
                <c:pt idx="56">
                  <c:v>708</c:v>
                </c:pt>
                <c:pt idx="57">
                  <c:v>710</c:v>
                </c:pt>
                <c:pt idx="58">
                  <c:v>712</c:v>
                </c:pt>
                <c:pt idx="59">
                  <c:v>716</c:v>
                </c:pt>
                <c:pt idx="60">
                  <c:v>716</c:v>
                </c:pt>
                <c:pt idx="61">
                  <c:v>720</c:v>
                </c:pt>
                <c:pt idx="62">
                  <c:v>721</c:v>
                </c:pt>
                <c:pt idx="63">
                  <c:v>722</c:v>
                </c:pt>
                <c:pt idx="64">
                  <c:v>726</c:v>
                </c:pt>
                <c:pt idx="65">
                  <c:v>728</c:v>
                </c:pt>
                <c:pt idx="66">
                  <c:v>731</c:v>
                </c:pt>
                <c:pt idx="67">
                  <c:v>736</c:v>
                </c:pt>
                <c:pt idx="68">
                  <c:v>737</c:v>
                </c:pt>
                <c:pt idx="69">
                  <c:v>741</c:v>
                </c:pt>
                <c:pt idx="70">
                  <c:v>742</c:v>
                </c:pt>
                <c:pt idx="71">
                  <c:v>749</c:v>
                </c:pt>
                <c:pt idx="72">
                  <c:v>753</c:v>
                </c:pt>
                <c:pt idx="73">
                  <c:v>755</c:v>
                </c:pt>
                <c:pt idx="74">
                  <c:v>760</c:v>
                </c:pt>
                <c:pt idx="75">
                  <c:v>765</c:v>
                </c:pt>
                <c:pt idx="76">
                  <c:v>767</c:v>
                </c:pt>
                <c:pt idx="77">
                  <c:v>772</c:v>
                </c:pt>
                <c:pt idx="78">
                  <c:v>777</c:v>
                </c:pt>
                <c:pt idx="79">
                  <c:v>786</c:v>
                </c:pt>
                <c:pt idx="80">
                  <c:v>787</c:v>
                </c:pt>
                <c:pt idx="81">
                  <c:v>790</c:v>
                </c:pt>
                <c:pt idx="82">
                  <c:v>790</c:v>
                </c:pt>
                <c:pt idx="83">
                  <c:v>791</c:v>
                </c:pt>
                <c:pt idx="84">
                  <c:v>793</c:v>
                </c:pt>
                <c:pt idx="85">
                  <c:v>794</c:v>
                </c:pt>
                <c:pt idx="86">
                  <c:v>799</c:v>
                </c:pt>
                <c:pt idx="87">
                  <c:v>802</c:v>
                </c:pt>
                <c:pt idx="88">
                  <c:v>803</c:v>
                </c:pt>
                <c:pt idx="89">
                  <c:v>806</c:v>
                </c:pt>
                <c:pt idx="90">
                  <c:v>808</c:v>
                </c:pt>
                <c:pt idx="91">
                  <c:v>810</c:v>
                </c:pt>
                <c:pt idx="92">
                  <c:v>813</c:v>
                </c:pt>
                <c:pt idx="93">
                  <c:v>817</c:v>
                </c:pt>
                <c:pt idx="94">
                  <c:v>817</c:v>
                </c:pt>
                <c:pt idx="95">
                  <c:v>819</c:v>
                </c:pt>
                <c:pt idx="96">
                  <c:v>819</c:v>
                </c:pt>
                <c:pt idx="97">
                  <c:v>820</c:v>
                </c:pt>
                <c:pt idx="98">
                  <c:v>820</c:v>
                </c:pt>
                <c:pt idx="99">
                  <c:v>820</c:v>
                </c:pt>
                <c:pt idx="100">
                  <c:v>820</c:v>
                </c:pt>
                <c:pt idx="101">
                  <c:v>821</c:v>
                </c:pt>
                <c:pt idx="102">
                  <c:v>823</c:v>
                </c:pt>
                <c:pt idx="103">
                  <c:v>823</c:v>
                </c:pt>
                <c:pt idx="104">
                  <c:v>825</c:v>
                </c:pt>
                <c:pt idx="105">
                  <c:v>827</c:v>
                </c:pt>
                <c:pt idx="106">
                  <c:v>830</c:v>
                </c:pt>
                <c:pt idx="107">
                  <c:v>833</c:v>
                </c:pt>
                <c:pt idx="108">
                  <c:v>833</c:v>
                </c:pt>
                <c:pt idx="109">
                  <c:v>833</c:v>
                </c:pt>
                <c:pt idx="110">
                  <c:v>843</c:v>
                </c:pt>
                <c:pt idx="111">
                  <c:v>843</c:v>
                </c:pt>
                <c:pt idx="112">
                  <c:v>843</c:v>
                </c:pt>
                <c:pt idx="113">
                  <c:v>844</c:v>
                </c:pt>
                <c:pt idx="114">
                  <c:v>845</c:v>
                </c:pt>
                <c:pt idx="115">
                  <c:v>847</c:v>
                </c:pt>
                <c:pt idx="116">
                  <c:v>847</c:v>
                </c:pt>
              </c:numCache>
            </c:numRef>
          </c:val>
        </c:ser>
        <c:marker val="1"/>
        <c:axId val="74733056"/>
        <c:axId val="74734592"/>
      </c:lineChart>
      <c:dateAx>
        <c:axId val="74716672"/>
        <c:scaling>
          <c:orientation val="minMax"/>
        </c:scaling>
        <c:axPos val="b"/>
        <c:numFmt formatCode="yyyy&quot;年&quot;mm&quot;月&quot;" sourceLinked="0"/>
        <c:majorTickMark val="none"/>
        <c:tickLblPos val="nextTo"/>
        <c:txPr>
          <a:bodyPr rot="-2700000"/>
          <a:lstStyle/>
          <a:p>
            <a:pPr>
              <a:defRPr/>
            </a:pPr>
            <a:endParaRPr lang="ja-JP"/>
          </a:p>
        </c:txPr>
        <c:crossAx val="74718208"/>
        <c:crosses val="autoZero"/>
        <c:lblOffset val="100"/>
        <c:baseTimeUnit val="months"/>
        <c:majorUnit val="6"/>
        <c:majorTimeUnit val="months"/>
      </c:dateAx>
      <c:valAx>
        <c:axId val="74718208"/>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74716672"/>
        <c:crosses val="autoZero"/>
        <c:crossBetween val="between"/>
      </c:valAx>
      <c:dateAx>
        <c:axId val="74733056"/>
        <c:scaling>
          <c:orientation val="minMax"/>
        </c:scaling>
        <c:delete val="1"/>
        <c:axPos val="b"/>
        <c:numFmt formatCode="yyyy&quot;年&quot;mm&quot;月&quot;" sourceLinked="1"/>
        <c:tickLblPos val="none"/>
        <c:crossAx val="74734592"/>
        <c:crosses val="autoZero"/>
        <c:auto val="1"/>
        <c:lblOffset val="100"/>
      </c:dateAx>
      <c:valAx>
        <c:axId val="74734592"/>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74733056"/>
        <c:crosses val="max"/>
        <c:crossBetween val="between"/>
      </c:valAx>
    </c:plotArea>
    <c:legend>
      <c:legendPos val="r"/>
      <c:layout>
        <c:manualLayout>
          <c:xMode val="edge"/>
          <c:yMode val="edge"/>
          <c:x val="0.59451081545841267"/>
          <c:y val="0.41389180083832805"/>
          <c:w val="0.19445030578074296"/>
          <c:h val="0.14091526618874209"/>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502" l="0.70866141732283794" r="0.70866141732283794" t="0.74803149606299502" header="0.31496062992126261" footer="0.3149606299212626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56"/>
          <c:w val="0.75285567374254014"/>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副作用報告まとめ!$B$97:$B$121</c:f>
              <c:numCache>
                <c:formatCode>General</c:formatCode>
                <c:ptCount val="25"/>
                <c:pt idx="0">
                  <c:v>6</c:v>
                </c:pt>
                <c:pt idx="1">
                  <c:v>7</c:v>
                </c:pt>
                <c:pt idx="2">
                  <c:v>5</c:v>
                </c:pt>
                <c:pt idx="3">
                  <c:v>17</c:v>
                </c:pt>
                <c:pt idx="4">
                  <c:v>7</c:v>
                </c:pt>
                <c:pt idx="5">
                  <c:v>11</c:v>
                </c:pt>
                <c:pt idx="6">
                  <c:v>10</c:v>
                </c:pt>
                <c:pt idx="7">
                  <c:v>8</c:v>
                </c:pt>
                <c:pt idx="8">
                  <c:v>5</c:v>
                </c:pt>
                <c:pt idx="9">
                  <c:v>5</c:v>
                </c:pt>
                <c:pt idx="10">
                  <c:v>1</c:v>
                </c:pt>
                <c:pt idx="11">
                  <c:v>6</c:v>
                </c:pt>
                <c:pt idx="12">
                  <c:v>5</c:v>
                </c:pt>
                <c:pt idx="13">
                  <c:v>11</c:v>
                </c:pt>
                <c:pt idx="14">
                  <c:v>7</c:v>
                </c:pt>
                <c:pt idx="15">
                  <c:v>7</c:v>
                </c:pt>
                <c:pt idx="16">
                  <c:v>5</c:v>
                </c:pt>
                <c:pt idx="17">
                  <c:v>5</c:v>
                </c:pt>
                <c:pt idx="18">
                  <c:v>13</c:v>
                </c:pt>
                <c:pt idx="19">
                  <c:v>13</c:v>
                </c:pt>
                <c:pt idx="20">
                  <c:v>7</c:v>
                </c:pt>
                <c:pt idx="21">
                  <c:v>7</c:v>
                </c:pt>
                <c:pt idx="22">
                  <c:v>5</c:v>
                </c:pt>
                <c:pt idx="23">
                  <c:v>4</c:v>
                </c:pt>
                <c:pt idx="24">
                  <c:v>11</c:v>
                </c:pt>
              </c:numCache>
            </c:numRef>
          </c:val>
        </c:ser>
        <c:ser>
          <c:idx val="1"/>
          <c:order val="1"/>
          <c:tx>
            <c:v>死亡者数</c:v>
          </c:tx>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副作用報告まとめ!$C$97:$C$121</c:f>
              <c:numCache>
                <c:formatCode>General</c:formatCode>
                <c:ptCount val="25"/>
                <c:pt idx="0">
                  <c:v>5</c:v>
                </c:pt>
                <c:pt idx="1">
                  <c:v>3</c:v>
                </c:pt>
                <c:pt idx="2">
                  <c:v>1</c:v>
                </c:pt>
                <c:pt idx="3">
                  <c:v>3</c:v>
                </c:pt>
                <c:pt idx="4">
                  <c:v>2</c:v>
                </c:pt>
                <c:pt idx="5">
                  <c:v>2</c:v>
                </c:pt>
                <c:pt idx="6">
                  <c:v>3</c:v>
                </c:pt>
                <c:pt idx="7">
                  <c:v>4</c:v>
                </c:pt>
                <c:pt idx="8">
                  <c:v>0</c:v>
                </c:pt>
                <c:pt idx="9">
                  <c:v>2</c:v>
                </c:pt>
                <c:pt idx="10">
                  <c:v>0</c:v>
                </c:pt>
                <c:pt idx="11">
                  <c:v>1</c:v>
                </c:pt>
                <c:pt idx="12">
                  <c:v>0</c:v>
                </c:pt>
                <c:pt idx="13">
                  <c:v>0</c:v>
                </c:pt>
                <c:pt idx="14">
                  <c:v>0</c:v>
                </c:pt>
                <c:pt idx="15">
                  <c:v>1</c:v>
                </c:pt>
                <c:pt idx="16">
                  <c:v>2</c:v>
                </c:pt>
                <c:pt idx="17">
                  <c:v>0</c:v>
                </c:pt>
                <c:pt idx="18">
                  <c:v>2</c:v>
                </c:pt>
                <c:pt idx="19">
                  <c:v>2</c:v>
                </c:pt>
                <c:pt idx="20">
                  <c:v>3</c:v>
                </c:pt>
                <c:pt idx="21">
                  <c:v>3</c:v>
                </c:pt>
                <c:pt idx="22">
                  <c:v>0</c:v>
                </c:pt>
                <c:pt idx="23">
                  <c:v>0</c:v>
                </c:pt>
                <c:pt idx="24">
                  <c:v>10</c:v>
                </c:pt>
              </c:numCache>
            </c:numRef>
          </c:val>
        </c:ser>
        <c:gapWidth val="80"/>
        <c:overlap val="100"/>
        <c:axId val="74979200"/>
        <c:axId val="74980736"/>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副作用報告まとめ!$D$97:$D$121</c:f>
              <c:numCache>
                <c:formatCode>General</c:formatCode>
                <c:ptCount val="25"/>
                <c:pt idx="0">
                  <c:v>799</c:v>
                </c:pt>
                <c:pt idx="1">
                  <c:v>802</c:v>
                </c:pt>
                <c:pt idx="2">
                  <c:v>803</c:v>
                </c:pt>
                <c:pt idx="3">
                  <c:v>806</c:v>
                </c:pt>
                <c:pt idx="4">
                  <c:v>808</c:v>
                </c:pt>
                <c:pt idx="5">
                  <c:v>810</c:v>
                </c:pt>
                <c:pt idx="6">
                  <c:v>813</c:v>
                </c:pt>
                <c:pt idx="7">
                  <c:v>817</c:v>
                </c:pt>
                <c:pt idx="8">
                  <c:v>817</c:v>
                </c:pt>
                <c:pt idx="9">
                  <c:v>819</c:v>
                </c:pt>
                <c:pt idx="10">
                  <c:v>819</c:v>
                </c:pt>
                <c:pt idx="11">
                  <c:v>820</c:v>
                </c:pt>
                <c:pt idx="12">
                  <c:v>820</c:v>
                </c:pt>
                <c:pt idx="13">
                  <c:v>820</c:v>
                </c:pt>
                <c:pt idx="14">
                  <c:v>820</c:v>
                </c:pt>
                <c:pt idx="15">
                  <c:v>821</c:v>
                </c:pt>
                <c:pt idx="16">
                  <c:v>823</c:v>
                </c:pt>
                <c:pt idx="17">
                  <c:v>823</c:v>
                </c:pt>
                <c:pt idx="18">
                  <c:v>825</c:v>
                </c:pt>
                <c:pt idx="19">
                  <c:v>827</c:v>
                </c:pt>
                <c:pt idx="20">
                  <c:v>830</c:v>
                </c:pt>
                <c:pt idx="21">
                  <c:v>833</c:v>
                </c:pt>
                <c:pt idx="22">
                  <c:v>833</c:v>
                </c:pt>
                <c:pt idx="23">
                  <c:v>833</c:v>
                </c:pt>
                <c:pt idx="24">
                  <c:v>843</c:v>
                </c:pt>
              </c:numCache>
            </c:numRef>
          </c:val>
        </c:ser>
        <c:marker val="1"/>
        <c:axId val="74991104"/>
        <c:axId val="74992640"/>
      </c:lineChart>
      <c:dateAx>
        <c:axId val="74979200"/>
        <c:scaling>
          <c:orientation val="minMax"/>
        </c:scaling>
        <c:axPos val="b"/>
        <c:numFmt formatCode="yyyy&quot;年&quot;mm&quot;月&quot;" sourceLinked="0"/>
        <c:majorTickMark val="none"/>
        <c:tickLblPos val="nextTo"/>
        <c:txPr>
          <a:bodyPr rot="-2700000"/>
          <a:lstStyle/>
          <a:p>
            <a:pPr>
              <a:defRPr/>
            </a:pPr>
            <a:endParaRPr lang="ja-JP"/>
          </a:p>
        </c:txPr>
        <c:crossAx val="74980736"/>
        <c:crosses val="autoZero"/>
        <c:lblOffset val="100"/>
        <c:baseTimeUnit val="months"/>
        <c:majorUnit val="3"/>
        <c:majorTimeUnit val="months"/>
      </c:dateAx>
      <c:valAx>
        <c:axId val="74980736"/>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74979200"/>
        <c:crosses val="autoZero"/>
        <c:crossBetween val="between"/>
      </c:valAx>
      <c:dateAx>
        <c:axId val="74991104"/>
        <c:scaling>
          <c:orientation val="minMax"/>
        </c:scaling>
        <c:delete val="1"/>
        <c:axPos val="b"/>
        <c:numFmt formatCode="yyyy&quot;年&quot;mm&quot;月&quot;" sourceLinked="1"/>
        <c:tickLblPos val="none"/>
        <c:crossAx val="74992640"/>
        <c:crosses val="autoZero"/>
        <c:auto val="1"/>
        <c:lblOffset val="100"/>
      </c:dateAx>
      <c:valAx>
        <c:axId val="74992640"/>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74991104"/>
        <c:crosses val="max"/>
        <c:crossBetween val="between"/>
      </c:valAx>
    </c:plotArea>
    <c:legend>
      <c:legendPos val="r"/>
      <c:layout>
        <c:manualLayout>
          <c:xMode val="edge"/>
          <c:yMode val="edge"/>
          <c:x val="0.3775779429440505"/>
          <c:y val="0.17040779855124838"/>
          <c:w val="0.19445030578074296"/>
          <c:h val="0.14091526618874217"/>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524" l="0.70866141732283816" r="0.70866141732283816" t="0.74803149606299524" header="0.31496062992126284" footer="0.314960629921262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56"/>
          <c:w val="0.75285567374254014"/>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副作用報告まとめ!$B$11:$B$52</c:f>
              <c:numCache>
                <c:formatCode>General</c:formatCode>
                <c:ptCount val="42"/>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numCache>
            </c:numRef>
          </c:val>
        </c:ser>
        <c:ser>
          <c:idx val="1"/>
          <c:order val="1"/>
          <c:tx>
            <c:v>死亡者数</c:v>
          </c:tx>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副作用報告まとめ!$C$11:$C$52</c:f>
              <c:numCache>
                <c:formatCode>General</c:formatCode>
                <c:ptCount val="42"/>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numCache>
            </c:numRef>
          </c:val>
        </c:ser>
        <c:gapWidth val="80"/>
        <c:overlap val="100"/>
        <c:axId val="75035392"/>
        <c:axId val="75036928"/>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副作用報告まとめ!$D$11:$D$52</c:f>
              <c:numCache>
                <c:formatCode>General</c:formatCode>
                <c:ptCount val="42"/>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numCache>
            </c:numRef>
          </c:val>
        </c:ser>
        <c:marker val="1"/>
        <c:axId val="85938560"/>
        <c:axId val="85940096"/>
      </c:lineChart>
      <c:dateAx>
        <c:axId val="75035392"/>
        <c:scaling>
          <c:orientation val="minMax"/>
        </c:scaling>
        <c:axPos val="b"/>
        <c:numFmt formatCode="yyyy&quot;年&quot;mm&quot;月&quot;" sourceLinked="0"/>
        <c:majorTickMark val="none"/>
        <c:tickLblPos val="nextTo"/>
        <c:txPr>
          <a:bodyPr rot="-2700000"/>
          <a:lstStyle/>
          <a:p>
            <a:pPr>
              <a:defRPr/>
            </a:pPr>
            <a:endParaRPr lang="ja-JP"/>
          </a:p>
        </c:txPr>
        <c:crossAx val="75036928"/>
        <c:crosses val="autoZero"/>
        <c:lblOffset val="100"/>
        <c:baseTimeUnit val="months"/>
        <c:majorUnit val="3"/>
        <c:majorTimeUnit val="months"/>
      </c:dateAx>
      <c:valAx>
        <c:axId val="75036928"/>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75035392"/>
        <c:crosses val="autoZero"/>
        <c:crossBetween val="between"/>
      </c:valAx>
      <c:dateAx>
        <c:axId val="85938560"/>
        <c:scaling>
          <c:orientation val="minMax"/>
        </c:scaling>
        <c:delete val="1"/>
        <c:axPos val="b"/>
        <c:numFmt formatCode="yyyy&quot;年&quot;mm&quot;月&quot;" sourceLinked="1"/>
        <c:tickLblPos val="none"/>
        <c:crossAx val="85940096"/>
        <c:crosses val="autoZero"/>
        <c:auto val="1"/>
        <c:lblOffset val="100"/>
      </c:dateAx>
      <c:valAx>
        <c:axId val="85940096"/>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85938560"/>
        <c:crosses val="max"/>
        <c:crossBetween val="between"/>
      </c:valAx>
    </c:plotArea>
    <c:legend>
      <c:legendPos val="r"/>
      <c:layout>
        <c:manualLayout>
          <c:xMode val="edge"/>
          <c:yMode val="edge"/>
          <c:x val="0.59451081545841267"/>
          <c:y val="0.41389180083832805"/>
          <c:w val="0.19445030578074296"/>
          <c:h val="0.14091526618874217"/>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524" l="0.70866141732283816" r="0.70866141732283816" t="0.74803149606299524" header="0.31496062992126284" footer="0.314960629921262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56"/>
          <c:w val="0.75285567374254014"/>
          <c:h val="0.73752382818399664"/>
        </c:manualLayout>
      </c:layout>
      <c:barChart>
        <c:barDir val="col"/>
        <c:grouping val="clustered"/>
        <c:ser>
          <c:idx val="0"/>
          <c:order val="0"/>
          <c:tx>
            <c:v>副作用報告数</c:v>
          </c:tx>
          <c:spPr>
            <a:solidFill>
              <a:schemeClr val="bg1">
                <a:lumMod val="95000"/>
              </a:schemeClr>
            </a:solidFill>
            <a:ln>
              <a:solidFill>
                <a:schemeClr val="bg1">
                  <a:lumMod val="65000"/>
                </a:schemeClr>
              </a:solidFill>
            </a:ln>
          </c:spP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副作用報告まとめ!$B$11:$B$121</c:f>
              <c:numCache>
                <c:formatCode>General</c:formatCode>
                <c:ptCount val="111"/>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pt idx="42">
                  <c:v>14</c:v>
                </c:pt>
                <c:pt idx="43">
                  <c:v>14</c:v>
                </c:pt>
                <c:pt idx="44">
                  <c:v>14</c:v>
                </c:pt>
                <c:pt idx="45">
                  <c:v>11</c:v>
                </c:pt>
                <c:pt idx="46">
                  <c:v>15</c:v>
                </c:pt>
                <c:pt idx="47">
                  <c:v>25</c:v>
                </c:pt>
                <c:pt idx="48">
                  <c:v>6</c:v>
                </c:pt>
                <c:pt idx="49">
                  <c:v>8</c:v>
                </c:pt>
                <c:pt idx="50">
                  <c:v>13</c:v>
                </c:pt>
                <c:pt idx="51">
                  <c:v>6</c:v>
                </c:pt>
                <c:pt idx="52">
                  <c:v>13</c:v>
                </c:pt>
                <c:pt idx="53">
                  <c:v>16</c:v>
                </c:pt>
                <c:pt idx="54">
                  <c:v>18</c:v>
                </c:pt>
                <c:pt idx="55">
                  <c:v>17</c:v>
                </c:pt>
                <c:pt idx="56">
                  <c:v>18</c:v>
                </c:pt>
                <c:pt idx="57">
                  <c:v>11</c:v>
                </c:pt>
                <c:pt idx="58">
                  <c:v>8</c:v>
                </c:pt>
                <c:pt idx="59">
                  <c:v>11</c:v>
                </c:pt>
                <c:pt idx="60">
                  <c:v>7</c:v>
                </c:pt>
                <c:pt idx="61">
                  <c:v>7</c:v>
                </c:pt>
                <c:pt idx="62">
                  <c:v>7</c:v>
                </c:pt>
                <c:pt idx="63">
                  <c:v>7</c:v>
                </c:pt>
                <c:pt idx="64">
                  <c:v>11</c:v>
                </c:pt>
                <c:pt idx="65">
                  <c:v>6</c:v>
                </c:pt>
                <c:pt idx="66">
                  <c:v>13</c:v>
                </c:pt>
                <c:pt idx="67">
                  <c:v>13</c:v>
                </c:pt>
                <c:pt idx="68">
                  <c:v>12</c:v>
                </c:pt>
                <c:pt idx="69">
                  <c:v>15</c:v>
                </c:pt>
                <c:pt idx="70">
                  <c:v>5</c:v>
                </c:pt>
                <c:pt idx="71">
                  <c:v>15</c:v>
                </c:pt>
                <c:pt idx="72">
                  <c:v>14</c:v>
                </c:pt>
                <c:pt idx="73">
                  <c:v>6</c:v>
                </c:pt>
                <c:pt idx="74">
                  <c:v>16</c:v>
                </c:pt>
                <c:pt idx="75">
                  <c:v>13</c:v>
                </c:pt>
                <c:pt idx="76">
                  <c:v>12</c:v>
                </c:pt>
                <c:pt idx="77">
                  <c:v>11</c:v>
                </c:pt>
                <c:pt idx="78">
                  <c:v>16</c:v>
                </c:pt>
                <c:pt idx="79">
                  <c:v>10</c:v>
                </c:pt>
                <c:pt idx="80">
                  <c:v>7</c:v>
                </c:pt>
                <c:pt idx="81">
                  <c:v>7</c:v>
                </c:pt>
                <c:pt idx="82">
                  <c:v>5</c:v>
                </c:pt>
                <c:pt idx="83">
                  <c:v>5</c:v>
                </c:pt>
                <c:pt idx="84">
                  <c:v>13</c:v>
                </c:pt>
                <c:pt idx="85">
                  <c:v>3</c:v>
                </c:pt>
                <c:pt idx="86">
                  <c:v>6</c:v>
                </c:pt>
                <c:pt idx="87">
                  <c:v>7</c:v>
                </c:pt>
                <c:pt idx="88">
                  <c:v>5</c:v>
                </c:pt>
                <c:pt idx="89">
                  <c:v>17</c:v>
                </c:pt>
                <c:pt idx="90">
                  <c:v>7</c:v>
                </c:pt>
                <c:pt idx="91">
                  <c:v>11</c:v>
                </c:pt>
                <c:pt idx="92">
                  <c:v>10</c:v>
                </c:pt>
                <c:pt idx="93">
                  <c:v>8</c:v>
                </c:pt>
                <c:pt idx="94">
                  <c:v>5</c:v>
                </c:pt>
                <c:pt idx="95">
                  <c:v>5</c:v>
                </c:pt>
                <c:pt idx="96">
                  <c:v>1</c:v>
                </c:pt>
                <c:pt idx="97">
                  <c:v>6</c:v>
                </c:pt>
                <c:pt idx="98">
                  <c:v>5</c:v>
                </c:pt>
                <c:pt idx="99">
                  <c:v>11</c:v>
                </c:pt>
                <c:pt idx="100">
                  <c:v>7</c:v>
                </c:pt>
                <c:pt idx="101">
                  <c:v>7</c:v>
                </c:pt>
                <c:pt idx="102">
                  <c:v>5</c:v>
                </c:pt>
                <c:pt idx="103">
                  <c:v>5</c:v>
                </c:pt>
                <c:pt idx="104">
                  <c:v>13</c:v>
                </c:pt>
                <c:pt idx="105">
                  <c:v>13</c:v>
                </c:pt>
                <c:pt idx="106">
                  <c:v>7</c:v>
                </c:pt>
                <c:pt idx="107">
                  <c:v>7</c:v>
                </c:pt>
                <c:pt idx="108">
                  <c:v>5</c:v>
                </c:pt>
                <c:pt idx="109">
                  <c:v>4</c:v>
                </c:pt>
                <c:pt idx="110">
                  <c:v>11</c:v>
                </c:pt>
              </c:numCache>
            </c:numRef>
          </c:val>
        </c:ser>
        <c:ser>
          <c:idx val="1"/>
          <c:order val="1"/>
          <c:tx>
            <c:v>死亡者数</c:v>
          </c:tx>
          <c:spPr>
            <a:solidFill>
              <a:schemeClr val="tx1"/>
            </a:solidFill>
            <a:ln>
              <a:solidFill>
                <a:schemeClr val="tx1"/>
              </a:solidFill>
            </a:ln>
          </c:spP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副作用報告まとめ!$C$11:$C$121</c:f>
              <c:numCache>
                <c:formatCode>General</c:formatCode>
                <c:ptCount val="111"/>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pt idx="42">
                  <c:v>1</c:v>
                </c:pt>
                <c:pt idx="43">
                  <c:v>3</c:v>
                </c:pt>
                <c:pt idx="44">
                  <c:v>3</c:v>
                </c:pt>
                <c:pt idx="45">
                  <c:v>6</c:v>
                </c:pt>
                <c:pt idx="46">
                  <c:v>6</c:v>
                </c:pt>
                <c:pt idx="47">
                  <c:v>10</c:v>
                </c:pt>
                <c:pt idx="48">
                  <c:v>1</c:v>
                </c:pt>
                <c:pt idx="49">
                  <c:v>3</c:v>
                </c:pt>
                <c:pt idx="50">
                  <c:v>8</c:v>
                </c:pt>
                <c:pt idx="51">
                  <c:v>3</c:v>
                </c:pt>
                <c:pt idx="52">
                  <c:v>2</c:v>
                </c:pt>
                <c:pt idx="53">
                  <c:v>7</c:v>
                </c:pt>
                <c:pt idx="54">
                  <c:v>7</c:v>
                </c:pt>
                <c:pt idx="55">
                  <c:v>5</c:v>
                </c:pt>
                <c:pt idx="56">
                  <c:v>5</c:v>
                </c:pt>
                <c:pt idx="57">
                  <c:v>2</c:v>
                </c:pt>
                <c:pt idx="58">
                  <c:v>2</c:v>
                </c:pt>
                <c:pt idx="59">
                  <c:v>4</c:v>
                </c:pt>
                <c:pt idx="60">
                  <c:v>0</c:v>
                </c:pt>
                <c:pt idx="61">
                  <c:v>4</c:v>
                </c:pt>
                <c:pt idx="62">
                  <c:v>1</c:v>
                </c:pt>
                <c:pt idx="63">
                  <c:v>1</c:v>
                </c:pt>
                <c:pt idx="64">
                  <c:v>4</c:v>
                </c:pt>
                <c:pt idx="65">
                  <c:v>2</c:v>
                </c:pt>
                <c:pt idx="66">
                  <c:v>3</c:v>
                </c:pt>
                <c:pt idx="67">
                  <c:v>5</c:v>
                </c:pt>
                <c:pt idx="68">
                  <c:v>1</c:v>
                </c:pt>
                <c:pt idx="69">
                  <c:v>4</c:v>
                </c:pt>
                <c:pt idx="70">
                  <c:v>1</c:v>
                </c:pt>
                <c:pt idx="71">
                  <c:v>7</c:v>
                </c:pt>
                <c:pt idx="72">
                  <c:v>4</c:v>
                </c:pt>
                <c:pt idx="73">
                  <c:v>2</c:v>
                </c:pt>
                <c:pt idx="74">
                  <c:v>5</c:v>
                </c:pt>
                <c:pt idx="75">
                  <c:v>5</c:v>
                </c:pt>
                <c:pt idx="76">
                  <c:v>2</c:v>
                </c:pt>
                <c:pt idx="77">
                  <c:v>5</c:v>
                </c:pt>
                <c:pt idx="78">
                  <c:v>5</c:v>
                </c:pt>
                <c:pt idx="79">
                  <c:v>9</c:v>
                </c:pt>
                <c:pt idx="80">
                  <c:v>1</c:v>
                </c:pt>
                <c:pt idx="81">
                  <c:v>3</c:v>
                </c:pt>
                <c:pt idx="82">
                  <c:v>0</c:v>
                </c:pt>
                <c:pt idx="83">
                  <c:v>1</c:v>
                </c:pt>
                <c:pt idx="84">
                  <c:v>2</c:v>
                </c:pt>
                <c:pt idx="85">
                  <c:v>1</c:v>
                </c:pt>
                <c:pt idx="86">
                  <c:v>5</c:v>
                </c:pt>
                <c:pt idx="87">
                  <c:v>3</c:v>
                </c:pt>
                <c:pt idx="88">
                  <c:v>1</c:v>
                </c:pt>
                <c:pt idx="89">
                  <c:v>3</c:v>
                </c:pt>
                <c:pt idx="90">
                  <c:v>2</c:v>
                </c:pt>
                <c:pt idx="91">
                  <c:v>2</c:v>
                </c:pt>
                <c:pt idx="92">
                  <c:v>3</c:v>
                </c:pt>
                <c:pt idx="93">
                  <c:v>4</c:v>
                </c:pt>
                <c:pt idx="94">
                  <c:v>0</c:v>
                </c:pt>
                <c:pt idx="95">
                  <c:v>2</c:v>
                </c:pt>
                <c:pt idx="96">
                  <c:v>0</c:v>
                </c:pt>
                <c:pt idx="97">
                  <c:v>1</c:v>
                </c:pt>
                <c:pt idx="98">
                  <c:v>0</c:v>
                </c:pt>
                <c:pt idx="99">
                  <c:v>0</c:v>
                </c:pt>
                <c:pt idx="100">
                  <c:v>0</c:v>
                </c:pt>
                <c:pt idx="101">
                  <c:v>1</c:v>
                </c:pt>
                <c:pt idx="102">
                  <c:v>2</c:v>
                </c:pt>
                <c:pt idx="103">
                  <c:v>0</c:v>
                </c:pt>
                <c:pt idx="104">
                  <c:v>2</c:v>
                </c:pt>
                <c:pt idx="105">
                  <c:v>2</c:v>
                </c:pt>
                <c:pt idx="106">
                  <c:v>3</c:v>
                </c:pt>
                <c:pt idx="107">
                  <c:v>3</c:v>
                </c:pt>
                <c:pt idx="108">
                  <c:v>0</c:v>
                </c:pt>
                <c:pt idx="109">
                  <c:v>0</c:v>
                </c:pt>
                <c:pt idx="110">
                  <c:v>10</c:v>
                </c:pt>
              </c:numCache>
            </c:numRef>
          </c:val>
        </c:ser>
        <c:gapWidth val="100"/>
        <c:overlap val="100"/>
        <c:axId val="92873472"/>
        <c:axId val="92875008"/>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副作用報告まとめ!$D$11:$D$121</c:f>
              <c:numCache>
                <c:formatCode>General</c:formatCode>
                <c:ptCount val="111"/>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pt idx="42">
                  <c:v>639</c:v>
                </c:pt>
                <c:pt idx="43">
                  <c:v>642</c:v>
                </c:pt>
                <c:pt idx="44">
                  <c:v>645</c:v>
                </c:pt>
                <c:pt idx="45">
                  <c:v>651</c:v>
                </c:pt>
                <c:pt idx="46">
                  <c:v>657</c:v>
                </c:pt>
                <c:pt idx="47">
                  <c:v>667</c:v>
                </c:pt>
                <c:pt idx="48">
                  <c:v>668</c:v>
                </c:pt>
                <c:pt idx="49">
                  <c:v>671</c:v>
                </c:pt>
                <c:pt idx="50">
                  <c:v>679</c:v>
                </c:pt>
                <c:pt idx="51">
                  <c:v>682</c:v>
                </c:pt>
                <c:pt idx="52">
                  <c:v>684</c:v>
                </c:pt>
                <c:pt idx="53">
                  <c:v>691</c:v>
                </c:pt>
                <c:pt idx="54">
                  <c:v>698</c:v>
                </c:pt>
                <c:pt idx="55">
                  <c:v>703</c:v>
                </c:pt>
                <c:pt idx="56">
                  <c:v>708</c:v>
                </c:pt>
                <c:pt idx="57">
                  <c:v>710</c:v>
                </c:pt>
                <c:pt idx="58">
                  <c:v>712</c:v>
                </c:pt>
                <c:pt idx="59">
                  <c:v>716</c:v>
                </c:pt>
                <c:pt idx="60">
                  <c:v>716</c:v>
                </c:pt>
                <c:pt idx="61">
                  <c:v>720</c:v>
                </c:pt>
                <c:pt idx="62">
                  <c:v>721</c:v>
                </c:pt>
                <c:pt idx="63">
                  <c:v>722</c:v>
                </c:pt>
                <c:pt idx="64">
                  <c:v>726</c:v>
                </c:pt>
                <c:pt idx="65">
                  <c:v>728</c:v>
                </c:pt>
                <c:pt idx="66">
                  <c:v>731</c:v>
                </c:pt>
                <c:pt idx="67">
                  <c:v>736</c:v>
                </c:pt>
                <c:pt idx="68">
                  <c:v>737</c:v>
                </c:pt>
                <c:pt idx="69">
                  <c:v>741</c:v>
                </c:pt>
                <c:pt idx="70">
                  <c:v>742</c:v>
                </c:pt>
                <c:pt idx="71">
                  <c:v>749</c:v>
                </c:pt>
                <c:pt idx="72">
                  <c:v>753</c:v>
                </c:pt>
                <c:pt idx="73">
                  <c:v>755</c:v>
                </c:pt>
                <c:pt idx="74">
                  <c:v>760</c:v>
                </c:pt>
                <c:pt idx="75">
                  <c:v>765</c:v>
                </c:pt>
                <c:pt idx="76">
                  <c:v>767</c:v>
                </c:pt>
                <c:pt idx="77">
                  <c:v>772</c:v>
                </c:pt>
                <c:pt idx="78">
                  <c:v>777</c:v>
                </c:pt>
                <c:pt idx="79">
                  <c:v>786</c:v>
                </c:pt>
                <c:pt idx="80">
                  <c:v>787</c:v>
                </c:pt>
                <c:pt idx="81">
                  <c:v>790</c:v>
                </c:pt>
                <c:pt idx="82">
                  <c:v>790</c:v>
                </c:pt>
                <c:pt idx="83">
                  <c:v>791</c:v>
                </c:pt>
                <c:pt idx="84">
                  <c:v>793</c:v>
                </c:pt>
                <c:pt idx="85">
                  <c:v>794</c:v>
                </c:pt>
                <c:pt idx="86">
                  <c:v>799</c:v>
                </c:pt>
                <c:pt idx="87">
                  <c:v>802</c:v>
                </c:pt>
                <c:pt idx="88">
                  <c:v>803</c:v>
                </c:pt>
                <c:pt idx="89">
                  <c:v>806</c:v>
                </c:pt>
                <c:pt idx="90">
                  <c:v>808</c:v>
                </c:pt>
                <c:pt idx="91">
                  <c:v>810</c:v>
                </c:pt>
                <c:pt idx="92">
                  <c:v>813</c:v>
                </c:pt>
                <c:pt idx="93">
                  <c:v>817</c:v>
                </c:pt>
                <c:pt idx="94">
                  <c:v>817</c:v>
                </c:pt>
                <c:pt idx="95">
                  <c:v>819</c:v>
                </c:pt>
                <c:pt idx="96">
                  <c:v>819</c:v>
                </c:pt>
                <c:pt idx="97">
                  <c:v>820</c:v>
                </c:pt>
                <c:pt idx="98">
                  <c:v>820</c:v>
                </c:pt>
                <c:pt idx="99">
                  <c:v>820</c:v>
                </c:pt>
                <c:pt idx="100">
                  <c:v>820</c:v>
                </c:pt>
                <c:pt idx="101">
                  <c:v>821</c:v>
                </c:pt>
                <c:pt idx="102">
                  <c:v>823</c:v>
                </c:pt>
                <c:pt idx="103">
                  <c:v>823</c:v>
                </c:pt>
                <c:pt idx="104">
                  <c:v>825</c:v>
                </c:pt>
                <c:pt idx="105">
                  <c:v>827</c:v>
                </c:pt>
                <c:pt idx="106">
                  <c:v>830</c:v>
                </c:pt>
                <c:pt idx="107">
                  <c:v>833</c:v>
                </c:pt>
                <c:pt idx="108">
                  <c:v>833</c:v>
                </c:pt>
                <c:pt idx="109">
                  <c:v>833</c:v>
                </c:pt>
                <c:pt idx="110">
                  <c:v>843</c:v>
                </c:pt>
              </c:numCache>
            </c:numRef>
          </c:val>
        </c:ser>
        <c:marker val="1"/>
        <c:axId val="92893568"/>
        <c:axId val="92895104"/>
      </c:lineChart>
      <c:dateAx>
        <c:axId val="92873472"/>
        <c:scaling>
          <c:orientation val="minMax"/>
        </c:scaling>
        <c:axPos val="b"/>
        <c:numFmt formatCode="yyyy&quot;年&quot;mm&quot;月&quot;" sourceLinked="0"/>
        <c:majorTickMark val="none"/>
        <c:tickLblPos val="nextTo"/>
        <c:txPr>
          <a:bodyPr rot="-2700000"/>
          <a:lstStyle/>
          <a:p>
            <a:pPr>
              <a:defRPr/>
            </a:pPr>
            <a:endParaRPr lang="ja-JP"/>
          </a:p>
        </c:txPr>
        <c:crossAx val="92875008"/>
        <c:crosses val="autoZero"/>
        <c:lblOffset val="100"/>
        <c:baseTimeUnit val="months"/>
        <c:majorUnit val="6"/>
        <c:majorTimeUnit val="months"/>
      </c:dateAx>
      <c:valAx>
        <c:axId val="92875008"/>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92873472"/>
        <c:crosses val="autoZero"/>
        <c:crossBetween val="between"/>
      </c:valAx>
      <c:dateAx>
        <c:axId val="92893568"/>
        <c:scaling>
          <c:orientation val="minMax"/>
        </c:scaling>
        <c:delete val="1"/>
        <c:axPos val="b"/>
        <c:numFmt formatCode="yyyy&quot;年&quot;mm&quot;月&quot;" sourceLinked="1"/>
        <c:tickLblPos val="none"/>
        <c:crossAx val="92895104"/>
        <c:crosses val="autoZero"/>
        <c:auto val="1"/>
        <c:lblOffset val="100"/>
      </c:dateAx>
      <c:valAx>
        <c:axId val="92895104"/>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92893568"/>
        <c:crosses val="max"/>
        <c:crossBetween val="between"/>
      </c:valAx>
      <c:spPr>
        <a:ln>
          <a:solidFill>
            <a:schemeClr val="bg1">
              <a:lumMod val="50000"/>
            </a:schemeClr>
          </a:solidFill>
        </a:ln>
      </c:spPr>
    </c:plotArea>
    <c:legend>
      <c:legendPos val="r"/>
      <c:layout>
        <c:manualLayout>
          <c:xMode val="edge"/>
          <c:yMode val="edge"/>
          <c:x val="0.59451081545841267"/>
          <c:y val="0.41389180083832805"/>
          <c:w val="0.19445030578074296"/>
          <c:h val="0.14091526618874217"/>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524" l="0.70866141732283816" r="0.70866141732283816" t="0.74803149606299524" header="0.31496062992126284" footer="0.314960629921262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latin typeface="ヒラギノ角ゴ Pro W6" pitchFamily="34" charset="-128"/>
                <a:ea typeface="ヒラギノ角ゴ Pro W6" pitchFamily="34" charset="-128"/>
              </a:rPr>
              <a:t>イレッサ販売額の推移（全体）</a:t>
            </a:r>
          </a:p>
        </c:rich>
      </c:tx>
      <c:layout>
        <c:manualLayout>
          <c:xMode val="edge"/>
          <c:yMode val="edge"/>
          <c:x val="0.28218522890966163"/>
          <c:y val="6.246803690601536E-4"/>
        </c:manualLayout>
      </c:layout>
    </c:title>
    <c:plotArea>
      <c:layout>
        <c:manualLayout>
          <c:layoutTarget val="inner"/>
          <c:xMode val="edge"/>
          <c:yMode val="edge"/>
          <c:x val="0.11840519935008124"/>
          <c:y val="7.3375900739680283E-2"/>
          <c:w val="0.73224375151180465"/>
          <c:h val="0.73704662371749063"/>
        </c:manualLayout>
      </c:layout>
      <c:barChart>
        <c:barDir val="col"/>
        <c:grouping val="clustered"/>
        <c:ser>
          <c:idx val="3"/>
          <c:order val="2"/>
          <c:tx>
            <c:strRef>
              <c:f>販売額の推移!$E$1</c:f>
              <c:strCache>
                <c:ptCount val="1"/>
                <c:pt idx="0">
                  <c:v>売上げ x10</c:v>
                </c:pt>
              </c:strCache>
            </c:strRef>
          </c:tx>
          <c:spPr>
            <a:solidFill>
              <a:schemeClr val="tx2">
                <a:lumMod val="40000"/>
                <a:lumOff val="60000"/>
              </a:schemeClr>
            </a:solidFill>
          </c:spPr>
          <c:cat>
            <c:strRef>
              <c:f>販売額の推移!$A$2:$A$40</c:f>
              <c:strCache>
                <c:ptCount val="39"/>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strCache>
            </c:strRef>
          </c:cat>
          <c:val>
            <c:numRef>
              <c:f>販売額の推移!$E$2:$E$40</c:f>
              <c:numCache>
                <c:formatCode>General</c:formatCode>
                <c:ptCount val="39"/>
                <c:pt idx="0">
                  <c:v>260</c:v>
                </c:pt>
                <c:pt idx="1">
                  <c:v>410</c:v>
                </c:pt>
                <c:pt idx="2">
                  <c:v>190</c:v>
                </c:pt>
                <c:pt idx="3">
                  <c:v>470</c:v>
                </c:pt>
                <c:pt idx="4">
                  <c:v>700</c:v>
                </c:pt>
                <c:pt idx="5">
                  <c:v>920</c:v>
                </c:pt>
                <c:pt idx="6">
                  <c:v>930</c:v>
                </c:pt>
                <c:pt idx="7">
                  <c:v>1030</c:v>
                </c:pt>
                <c:pt idx="8">
                  <c:v>1130</c:v>
                </c:pt>
                <c:pt idx="9">
                  <c:v>800</c:v>
                </c:pt>
                <c:pt idx="10">
                  <c:v>810</c:v>
                </c:pt>
                <c:pt idx="11">
                  <c:v>590</c:v>
                </c:pt>
                <c:pt idx="12">
                  <c:v>610</c:v>
                </c:pt>
                <c:pt idx="13">
                  <c:v>720</c:v>
                </c:pt>
                <c:pt idx="14">
                  <c:v>500</c:v>
                </c:pt>
                <c:pt idx="15">
                  <c:v>620</c:v>
                </c:pt>
                <c:pt idx="16">
                  <c:v>620</c:v>
                </c:pt>
                <c:pt idx="17">
                  <c:v>630</c:v>
                </c:pt>
                <c:pt idx="18">
                  <c:v>520</c:v>
                </c:pt>
                <c:pt idx="19">
                  <c:v>610</c:v>
                </c:pt>
                <c:pt idx="20">
                  <c:v>550</c:v>
                </c:pt>
                <c:pt idx="21">
                  <c:v>700</c:v>
                </c:pt>
                <c:pt idx="22">
                  <c:v>580</c:v>
                </c:pt>
                <c:pt idx="23">
                  <c:v>670</c:v>
                </c:pt>
                <c:pt idx="24">
                  <c:v>670</c:v>
                </c:pt>
                <c:pt idx="25">
                  <c:v>730</c:v>
                </c:pt>
                <c:pt idx="26">
                  <c:v>680</c:v>
                </c:pt>
                <c:pt idx="27">
                  <c:v>750</c:v>
                </c:pt>
                <c:pt idx="28">
                  <c:v>750</c:v>
                </c:pt>
                <c:pt idx="29">
                  <c:v>790</c:v>
                </c:pt>
                <c:pt idx="30">
                  <c:v>830</c:v>
                </c:pt>
                <c:pt idx="31">
                  <c:v>930</c:v>
                </c:pt>
                <c:pt idx="32">
                  <c:v>1020</c:v>
                </c:pt>
                <c:pt idx="33">
                  <c:v>1150</c:v>
                </c:pt>
                <c:pt idx="34">
                  <c:v>1210</c:v>
                </c:pt>
                <c:pt idx="35">
                  <c:v>1390</c:v>
                </c:pt>
                <c:pt idx="36">
                  <c:v>1450</c:v>
                </c:pt>
                <c:pt idx="37">
                  <c:v>1490</c:v>
                </c:pt>
                <c:pt idx="38">
                  <c:v>1430</c:v>
                </c:pt>
              </c:numCache>
            </c:numRef>
          </c:val>
        </c:ser>
        <c:axId val="94082560"/>
        <c:axId val="94084096"/>
      </c:barChart>
      <c:lineChart>
        <c:grouping val="standard"/>
        <c:ser>
          <c:idx val="1"/>
          <c:order val="1"/>
          <c:tx>
            <c:strRef>
              <c:f>販売額の推移!$C$1</c:f>
              <c:strCache>
                <c:ptCount val="1"/>
                <c:pt idx="0">
                  <c:v>伸び率(%)</c:v>
                </c:pt>
              </c:strCache>
            </c:strRef>
          </c:tx>
          <c:spPr>
            <a:ln w="15875"/>
          </c:spPr>
          <c:marker>
            <c:spPr>
              <a:ln w="9525"/>
            </c:spPr>
          </c:marker>
          <c:cat>
            <c:strRef>
              <c:f>販売額の推移!$A$2:$A$40</c:f>
              <c:strCache>
                <c:ptCount val="39"/>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strCache>
            </c:strRef>
          </c:cat>
          <c:val>
            <c:numRef>
              <c:f>販売額の推移!$C$2:$C$40</c:f>
              <c:numCache>
                <c:formatCode>0.0_ </c:formatCode>
                <c:ptCount val="39"/>
                <c:pt idx="1">
                  <c:v>57.692307692307693</c:v>
                </c:pt>
                <c:pt idx="2">
                  <c:v>-53.658536585365852</c:v>
                </c:pt>
                <c:pt idx="3">
                  <c:v>147.36842105263159</c:v>
                </c:pt>
                <c:pt idx="4">
                  <c:v>48.936170212765958</c:v>
                </c:pt>
                <c:pt idx="5">
                  <c:v>31.428571428571427</c:v>
                </c:pt>
                <c:pt idx="6">
                  <c:v>1.0869565217391304</c:v>
                </c:pt>
                <c:pt idx="7">
                  <c:v>10.75268817204301</c:v>
                </c:pt>
                <c:pt idx="8">
                  <c:v>9.7087378640776691</c:v>
                </c:pt>
                <c:pt idx="9">
                  <c:v>-29.20353982300885</c:v>
                </c:pt>
                <c:pt idx="10">
                  <c:v>1.25</c:v>
                </c:pt>
                <c:pt idx="11">
                  <c:v>-27.160493827160494</c:v>
                </c:pt>
                <c:pt idx="12">
                  <c:v>3.3898305084745761</c:v>
                </c:pt>
                <c:pt idx="13">
                  <c:v>18.032786885245901</c:v>
                </c:pt>
                <c:pt idx="14">
                  <c:v>-30.555555555555557</c:v>
                </c:pt>
                <c:pt idx="15">
                  <c:v>24</c:v>
                </c:pt>
                <c:pt idx="16">
                  <c:v>0</c:v>
                </c:pt>
                <c:pt idx="17">
                  <c:v>1.6129032258064515</c:v>
                </c:pt>
                <c:pt idx="18">
                  <c:v>-17.460317460317459</c:v>
                </c:pt>
                <c:pt idx="19">
                  <c:v>17.307692307692307</c:v>
                </c:pt>
                <c:pt idx="20">
                  <c:v>-9.8360655737704921</c:v>
                </c:pt>
                <c:pt idx="21">
                  <c:v>27.272727272727273</c:v>
                </c:pt>
                <c:pt idx="22">
                  <c:v>-17.142857142857142</c:v>
                </c:pt>
                <c:pt idx="23">
                  <c:v>15.517241379310345</c:v>
                </c:pt>
                <c:pt idx="24">
                  <c:v>0</c:v>
                </c:pt>
                <c:pt idx="25">
                  <c:v>8.9552238805970141</c:v>
                </c:pt>
                <c:pt idx="26">
                  <c:v>-6.8493150684931505</c:v>
                </c:pt>
                <c:pt idx="27">
                  <c:v>10.294117647058824</c:v>
                </c:pt>
                <c:pt idx="28">
                  <c:v>0</c:v>
                </c:pt>
                <c:pt idx="29">
                  <c:v>5.333333333333333</c:v>
                </c:pt>
                <c:pt idx="30">
                  <c:v>5.0632911392405067</c:v>
                </c:pt>
                <c:pt idx="31">
                  <c:v>12.048192771084338</c:v>
                </c:pt>
                <c:pt idx="32">
                  <c:v>9.67741935483871</c:v>
                </c:pt>
                <c:pt idx="33">
                  <c:v>12.745098039215685</c:v>
                </c:pt>
                <c:pt idx="34">
                  <c:v>5.2173913043478262</c:v>
                </c:pt>
                <c:pt idx="35">
                  <c:v>14.87603305785124</c:v>
                </c:pt>
                <c:pt idx="36">
                  <c:v>4.3165467625899279</c:v>
                </c:pt>
                <c:pt idx="37">
                  <c:v>2.7586206896551726</c:v>
                </c:pt>
                <c:pt idx="38">
                  <c:v>-4.026845637583893</c:v>
                </c:pt>
              </c:numCache>
            </c:numRef>
          </c:val>
        </c:ser>
        <c:marker val="1"/>
        <c:axId val="94070272"/>
        <c:axId val="94072192"/>
      </c:lineChart>
      <c:lineChart>
        <c:grouping val="standard"/>
        <c:ser>
          <c:idx val="2"/>
          <c:order val="0"/>
          <c:tx>
            <c:strRef>
              <c:f>販売額の推移!$D$1</c:f>
              <c:strCache>
                <c:ptCount val="1"/>
                <c:pt idx="0">
                  <c:v>累積額</c:v>
                </c:pt>
              </c:strCache>
            </c:strRef>
          </c:tx>
          <c:spPr>
            <a:ln w="38100">
              <a:solidFill>
                <a:schemeClr val="accent3">
                  <a:lumMod val="75000"/>
                </a:schemeClr>
              </a:solidFill>
            </a:ln>
          </c:spPr>
          <c:marker>
            <c:symbol val="none"/>
          </c:marker>
          <c:cat>
            <c:strRef>
              <c:f>販売額の推移!$A$2:$A$40</c:f>
              <c:strCache>
                <c:ptCount val="39"/>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strCache>
            </c:strRef>
          </c:cat>
          <c:val>
            <c:numRef>
              <c:f>販売額の推移!$D$2:$D$40</c:f>
              <c:numCache>
                <c:formatCode>General</c:formatCode>
                <c:ptCount val="39"/>
                <c:pt idx="0">
                  <c:v>26</c:v>
                </c:pt>
                <c:pt idx="1">
                  <c:v>67</c:v>
                </c:pt>
                <c:pt idx="2">
                  <c:v>86</c:v>
                </c:pt>
                <c:pt idx="3">
                  <c:v>133</c:v>
                </c:pt>
                <c:pt idx="4">
                  <c:v>203</c:v>
                </c:pt>
                <c:pt idx="5">
                  <c:v>295</c:v>
                </c:pt>
                <c:pt idx="6">
                  <c:v>388</c:v>
                </c:pt>
                <c:pt idx="7">
                  <c:v>491</c:v>
                </c:pt>
                <c:pt idx="8">
                  <c:v>604</c:v>
                </c:pt>
                <c:pt idx="9">
                  <c:v>684</c:v>
                </c:pt>
                <c:pt idx="10">
                  <c:v>765</c:v>
                </c:pt>
                <c:pt idx="11">
                  <c:v>824</c:v>
                </c:pt>
                <c:pt idx="12">
                  <c:v>885</c:v>
                </c:pt>
                <c:pt idx="13">
                  <c:v>957</c:v>
                </c:pt>
                <c:pt idx="14">
                  <c:v>1007</c:v>
                </c:pt>
                <c:pt idx="15">
                  <c:v>1069</c:v>
                </c:pt>
                <c:pt idx="16">
                  <c:v>1131</c:v>
                </c:pt>
                <c:pt idx="17">
                  <c:v>1194</c:v>
                </c:pt>
                <c:pt idx="18">
                  <c:v>1246</c:v>
                </c:pt>
                <c:pt idx="19">
                  <c:v>1307</c:v>
                </c:pt>
                <c:pt idx="20">
                  <c:v>1362</c:v>
                </c:pt>
                <c:pt idx="21">
                  <c:v>1432</c:v>
                </c:pt>
                <c:pt idx="22">
                  <c:v>1490</c:v>
                </c:pt>
                <c:pt idx="23">
                  <c:v>1557</c:v>
                </c:pt>
                <c:pt idx="24">
                  <c:v>1624</c:v>
                </c:pt>
                <c:pt idx="25">
                  <c:v>1697</c:v>
                </c:pt>
                <c:pt idx="26">
                  <c:v>1765</c:v>
                </c:pt>
                <c:pt idx="27">
                  <c:v>1840</c:v>
                </c:pt>
                <c:pt idx="28">
                  <c:v>1915</c:v>
                </c:pt>
                <c:pt idx="29">
                  <c:v>1994</c:v>
                </c:pt>
                <c:pt idx="30">
                  <c:v>2077</c:v>
                </c:pt>
                <c:pt idx="31">
                  <c:v>2170</c:v>
                </c:pt>
                <c:pt idx="32">
                  <c:v>2272</c:v>
                </c:pt>
                <c:pt idx="33">
                  <c:v>2387</c:v>
                </c:pt>
                <c:pt idx="34">
                  <c:v>2508</c:v>
                </c:pt>
                <c:pt idx="35">
                  <c:v>2647</c:v>
                </c:pt>
                <c:pt idx="36">
                  <c:v>2792</c:v>
                </c:pt>
                <c:pt idx="37">
                  <c:v>2941</c:v>
                </c:pt>
                <c:pt idx="38">
                  <c:v>3084</c:v>
                </c:pt>
              </c:numCache>
            </c:numRef>
          </c:val>
        </c:ser>
        <c:marker val="1"/>
        <c:axId val="94082560"/>
        <c:axId val="94084096"/>
      </c:lineChart>
      <c:catAx>
        <c:axId val="94070272"/>
        <c:scaling>
          <c:orientation val="minMax"/>
        </c:scaling>
        <c:axPos val="b"/>
        <c:title>
          <c:tx>
            <c:rich>
              <a:bodyPr/>
              <a:lstStyle/>
              <a:p>
                <a:pPr>
                  <a:defRPr/>
                </a:pPr>
                <a:r>
                  <a:rPr lang="ja-JP" altLang="en-US" sz="1200">
                    <a:latin typeface="ヒラギノ角ゴ Pro W6" pitchFamily="34" charset="-128"/>
                    <a:ea typeface="ヒラギノ角ゴ Pro W6" pitchFamily="34" charset="-128"/>
                  </a:rPr>
                  <a:t>年 </a:t>
                </a:r>
                <a:r>
                  <a:rPr lang="en-US" altLang="ja-JP" sz="1200">
                    <a:latin typeface="ヒラギノ角ゴ Pro W6" pitchFamily="34" charset="-128"/>
                    <a:ea typeface="ヒラギノ角ゴ Pro W6" pitchFamily="34" charset="-128"/>
                  </a:rPr>
                  <a:t>- </a:t>
                </a:r>
                <a:r>
                  <a:rPr lang="ja-JP" altLang="en-US" sz="1200">
                    <a:latin typeface="ヒラギノ角ゴ Pro W6" pitchFamily="34" charset="-128"/>
                    <a:ea typeface="ヒラギノ角ゴ Pro W6" pitchFamily="34" charset="-128"/>
                  </a:rPr>
                  <a:t>四半期</a:t>
                </a:r>
              </a:p>
            </c:rich>
          </c:tx>
          <c:layout/>
        </c:title>
        <c:numFmt formatCode="@" sourceLinked="0"/>
        <c:majorTickMark val="none"/>
        <c:tickLblPos val="nextTo"/>
        <c:txPr>
          <a:bodyPr rot="-1800000" vert="horz" anchor="ctr" anchorCtr="1"/>
          <a:lstStyle/>
          <a:p>
            <a:pPr>
              <a:defRPr/>
            </a:pPr>
            <a:endParaRPr lang="ja-JP"/>
          </a:p>
        </c:txPr>
        <c:crossAx val="94072192"/>
        <c:crossesAt val="-60"/>
        <c:lblAlgn val="ctr"/>
        <c:lblOffset val="100"/>
        <c:tickLblSkip val="4"/>
      </c:catAx>
      <c:valAx>
        <c:axId val="94072192"/>
        <c:scaling>
          <c:orientation val="minMax"/>
          <c:max val="150"/>
          <c:min val="-60"/>
        </c:scaling>
        <c:axPos val="l"/>
        <c:majorGridlines>
          <c:spPr>
            <a:ln>
              <a:prstDash val="sysDot"/>
            </a:ln>
          </c:spPr>
        </c:majorGridlines>
        <c:title>
          <c:tx>
            <c:rich>
              <a:bodyPr rot="0" vert="wordArtVertRtl"/>
              <a:lstStyle/>
              <a:p>
                <a:pPr>
                  <a:defRPr>
                    <a:latin typeface="ヒラギノ角ゴ Pro W6" pitchFamily="34" charset="-128"/>
                    <a:ea typeface="ヒラギノ角ゴ Pro W6" pitchFamily="34" charset="-128"/>
                  </a:defRPr>
                </a:pPr>
                <a:r>
                  <a:rPr lang="ja-JP" altLang="en-US" sz="1400">
                    <a:latin typeface="ヒラギノ角ゴ Pro W6" pitchFamily="34" charset="-128"/>
                    <a:ea typeface="ヒラギノ角ゴ Pro W6" pitchFamily="34" charset="-128"/>
                  </a:rPr>
                  <a:t>伸び率　％</a:t>
                </a:r>
                <a:endParaRPr lang="ja-JP" altLang="en-US" sz="1200">
                  <a:latin typeface="ヒラギノ角ゴ Pro W6" pitchFamily="34" charset="-128"/>
                  <a:ea typeface="ヒラギノ角ゴ Pro W6" pitchFamily="34" charset="-128"/>
                </a:endParaRPr>
              </a:p>
            </c:rich>
          </c:tx>
          <c:layout/>
        </c:title>
        <c:numFmt formatCode="General" sourceLinked="1"/>
        <c:tickLblPos val="nextTo"/>
        <c:crossAx val="94070272"/>
        <c:crossesAt val="1"/>
        <c:crossBetween val="between"/>
        <c:majorUnit val="30"/>
      </c:valAx>
      <c:catAx>
        <c:axId val="94082560"/>
        <c:scaling>
          <c:orientation val="minMax"/>
        </c:scaling>
        <c:delete val="1"/>
        <c:axPos val="b"/>
        <c:tickLblPos val="none"/>
        <c:crossAx val="94084096"/>
        <c:crosses val="autoZero"/>
        <c:auto val="1"/>
        <c:lblAlgn val="ctr"/>
        <c:lblOffset val="100"/>
      </c:catAx>
      <c:valAx>
        <c:axId val="94084096"/>
        <c:scaling>
          <c:orientation val="minMax"/>
        </c:scaling>
        <c:axPos val="r"/>
        <c:title>
          <c:tx>
            <c:rich>
              <a:bodyPr rot="0" vert="wordArtVertRtl"/>
              <a:lstStyle/>
              <a:p>
                <a:pPr>
                  <a:defRPr/>
                </a:pPr>
                <a:r>
                  <a:rPr lang="ja-JP" altLang="en-US" sz="1400">
                    <a:latin typeface="ヒラギノ角ゴ Pro W6" pitchFamily="34" charset="-128"/>
                    <a:ea typeface="ヒラギノ角ゴ Pro W6" pitchFamily="34" charset="-128"/>
                  </a:rPr>
                  <a:t>販売額　</a:t>
                </a:r>
                <a:r>
                  <a:rPr lang="ja-JP" altLang="en-US" sz="1000">
                    <a:latin typeface="ヒラギノ角ゴ Pro W6" pitchFamily="34" charset="-128"/>
                    <a:ea typeface="ヒラギノ角ゴ Pro W6" pitchFamily="34" charset="-128"/>
                  </a:rPr>
                  <a:t>百万ドル</a:t>
                </a:r>
              </a:p>
            </c:rich>
          </c:tx>
          <c:layout/>
        </c:title>
        <c:numFmt formatCode="General" sourceLinked="1"/>
        <c:tickLblPos val="nextTo"/>
        <c:crossAx val="94082560"/>
        <c:crosses val="max"/>
        <c:crossBetween val="between"/>
      </c:valAx>
    </c:plotArea>
    <c:legend>
      <c:legendPos val="t"/>
      <c:legendEntry>
        <c:idx val="0"/>
        <c:txPr>
          <a:bodyPr/>
          <a:lstStyle/>
          <a:p>
            <a:pPr>
              <a:defRPr sz="1200"/>
            </a:pPr>
            <a:endParaRPr lang="ja-JP"/>
          </a:p>
        </c:txPr>
      </c:legendEntry>
      <c:legendEntry>
        <c:idx val="1"/>
        <c:txPr>
          <a:bodyPr/>
          <a:lstStyle/>
          <a:p>
            <a:pPr>
              <a:defRPr sz="1200"/>
            </a:pPr>
            <a:endParaRPr lang="ja-JP"/>
          </a:p>
        </c:txPr>
      </c:legendEntry>
      <c:legendEntry>
        <c:idx val="2"/>
        <c:txPr>
          <a:bodyPr/>
          <a:lstStyle/>
          <a:p>
            <a:pPr>
              <a:defRPr sz="1200"/>
            </a:pPr>
            <a:endParaRPr lang="ja-JP"/>
          </a:p>
        </c:txPr>
      </c:legendEntry>
      <c:layout>
        <c:manualLayout>
          <c:xMode val="edge"/>
          <c:yMode val="edge"/>
          <c:x val="0.43769693162495216"/>
          <c:y val="0.11630703166935012"/>
          <c:w val="0.17186611646033995"/>
          <c:h val="0.23511227763196271"/>
        </c:manualLayout>
      </c:layout>
      <c:spPr>
        <a:solidFill>
          <a:schemeClr val="bg1"/>
        </a:solidFill>
        <a:ln>
          <a:solidFill>
            <a:srgbClr val="002060"/>
          </a:solidFill>
        </a:ln>
        <a:effectLst/>
      </c:spPr>
    </c:legend>
    <c:plotVisOnly val="1"/>
    <c:dispBlanksAs val="gap"/>
  </c:chart>
  <c:spPr>
    <a:noFill/>
  </c:spPr>
  <c:printSettings>
    <c:headerFooter/>
    <c:pageMargins b="0.74803149606299502" l="0.70866141732283794" r="0.70866141732283794" t="0.74803149606299502" header="0.31496062992126261" footer="0.3149606299212626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イレッサ 継続投与患者数の推移</a:t>
            </a:r>
          </a:p>
        </c:rich>
      </c:tx>
      <c:layout/>
    </c:title>
    <c:plotArea>
      <c:layout/>
      <c:barChart>
        <c:barDir val="bar"/>
        <c:grouping val="stacked"/>
        <c:ser>
          <c:idx val="1"/>
          <c:order val="0"/>
          <c:tx>
            <c:strRef>
              <c:f>'患者数 (2)'!$F$3:$I$3</c:f>
              <c:strCache>
                <c:ptCount val="1"/>
                <c:pt idx="0">
                  <c:v>がん専門病院</c:v>
                </c:pt>
              </c:strCache>
            </c:strRef>
          </c:tx>
          <c:cat>
            <c:strRef>
              <c:f>'患者数 (2)'!$A$5:$A$27</c:f>
              <c:strCache>
                <c:ptCount val="23"/>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strCache>
            </c:strRef>
          </c:cat>
          <c:val>
            <c:numRef>
              <c:f>'患者数 (2)'!$G$5:$G$27</c:f>
              <c:numCache>
                <c:formatCode>#,##0;[Red]\-#,##0</c:formatCode>
                <c:ptCount val="23"/>
                <c:pt idx="0">
                  <c:v>2718</c:v>
                </c:pt>
                <c:pt idx="1">
                  <c:v>2875</c:v>
                </c:pt>
                <c:pt idx="2">
                  <c:v>3485</c:v>
                </c:pt>
                <c:pt idx="3">
                  <c:v>3706</c:v>
                </c:pt>
                <c:pt idx="4">
                  <c:v>3580</c:v>
                </c:pt>
                <c:pt idx="5">
                  <c:v>3838</c:v>
                </c:pt>
                <c:pt idx="6">
                  <c:v>3538</c:v>
                </c:pt>
                <c:pt idx="7">
                  <c:v>3909</c:v>
                </c:pt>
                <c:pt idx="8">
                  <c:v>3940</c:v>
                </c:pt>
                <c:pt idx="9">
                  <c:v>4137</c:v>
                </c:pt>
                <c:pt idx="10">
                  <c:v>4154</c:v>
                </c:pt>
                <c:pt idx="11">
                  <c:v>4374</c:v>
                </c:pt>
                <c:pt idx="12">
                  <c:v>4389</c:v>
                </c:pt>
                <c:pt idx="13">
                  <c:v>4350</c:v>
                </c:pt>
                <c:pt idx="14">
                  <c:v>4529</c:v>
                </c:pt>
                <c:pt idx="15">
                  <c:v>4651</c:v>
                </c:pt>
                <c:pt idx="16">
                  <c:v>4591</c:v>
                </c:pt>
                <c:pt idx="17">
                  <c:v>4798</c:v>
                </c:pt>
                <c:pt idx="18">
                  <c:v>4398</c:v>
                </c:pt>
                <c:pt idx="19">
                  <c:v>4680</c:v>
                </c:pt>
                <c:pt idx="20">
                  <c:v>4676</c:v>
                </c:pt>
                <c:pt idx="21">
                  <c:v>4888</c:v>
                </c:pt>
                <c:pt idx="22">
                  <c:v>4831</c:v>
                </c:pt>
              </c:numCache>
            </c:numRef>
          </c:val>
        </c:ser>
        <c:ser>
          <c:idx val="2"/>
          <c:order val="1"/>
          <c:tx>
            <c:v>学会員所属</c:v>
          </c:tx>
          <c:cat>
            <c:strRef>
              <c:f>'患者数 (2)'!$A$5:$A$27</c:f>
              <c:strCache>
                <c:ptCount val="23"/>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strCache>
            </c:strRef>
          </c:cat>
          <c:val>
            <c:numRef>
              <c:f>'患者数 (2)'!$K$5:$K$27</c:f>
              <c:numCache>
                <c:formatCode>#,##0;[Red]\-#,##0</c:formatCode>
                <c:ptCount val="23"/>
                <c:pt idx="0">
                  <c:v>3877</c:v>
                </c:pt>
                <c:pt idx="1">
                  <c:v>4010</c:v>
                </c:pt>
                <c:pt idx="2">
                  <c:v>2900</c:v>
                </c:pt>
                <c:pt idx="3">
                  <c:v>2866</c:v>
                </c:pt>
                <c:pt idx="4">
                  <c:v>2774</c:v>
                </c:pt>
                <c:pt idx="5">
                  <c:v>3008</c:v>
                </c:pt>
                <c:pt idx="6">
                  <c:v>2673</c:v>
                </c:pt>
                <c:pt idx="7">
                  <c:v>2639</c:v>
                </c:pt>
                <c:pt idx="8">
                  <c:v>2699</c:v>
                </c:pt>
                <c:pt idx="9">
                  <c:v>2818</c:v>
                </c:pt>
                <c:pt idx="10">
                  <c:v>2733</c:v>
                </c:pt>
                <c:pt idx="11">
                  <c:v>2934</c:v>
                </c:pt>
                <c:pt idx="12">
                  <c:v>2842</c:v>
                </c:pt>
                <c:pt idx="13">
                  <c:v>3009</c:v>
                </c:pt>
                <c:pt idx="14">
                  <c:v>2907</c:v>
                </c:pt>
                <c:pt idx="15">
                  <c:v>3008</c:v>
                </c:pt>
                <c:pt idx="16">
                  <c:v>2997</c:v>
                </c:pt>
                <c:pt idx="17">
                  <c:v>3054</c:v>
                </c:pt>
                <c:pt idx="18">
                  <c:v>2830</c:v>
                </c:pt>
                <c:pt idx="19">
                  <c:v>3006</c:v>
                </c:pt>
                <c:pt idx="20">
                  <c:v>2950</c:v>
                </c:pt>
                <c:pt idx="21">
                  <c:v>2970</c:v>
                </c:pt>
                <c:pt idx="22">
                  <c:v>2893</c:v>
                </c:pt>
              </c:numCache>
            </c:numRef>
          </c:val>
        </c:ser>
        <c:ser>
          <c:idx val="3"/>
          <c:order val="2"/>
          <c:tx>
            <c:v>専門以外</c:v>
          </c:tx>
          <c:cat>
            <c:strRef>
              <c:f>'患者数 (2)'!$A$5:$A$27</c:f>
              <c:strCache>
                <c:ptCount val="23"/>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strCache>
            </c:strRef>
          </c:cat>
          <c:val>
            <c:numRef>
              <c:f>'患者数 (2)'!$O$5:$O$27</c:f>
              <c:numCache>
                <c:formatCode>#,##0;[Red]\-#,##0</c:formatCode>
                <c:ptCount val="23"/>
                <c:pt idx="0">
                  <c:v>225</c:v>
                </c:pt>
                <c:pt idx="1">
                  <c:v>238</c:v>
                </c:pt>
                <c:pt idx="2">
                  <c:v>190</c:v>
                </c:pt>
                <c:pt idx="3">
                  <c:v>238</c:v>
                </c:pt>
                <c:pt idx="4">
                  <c:v>208</c:v>
                </c:pt>
                <c:pt idx="5">
                  <c:v>249</c:v>
                </c:pt>
                <c:pt idx="6">
                  <c:v>204</c:v>
                </c:pt>
                <c:pt idx="7">
                  <c:v>201</c:v>
                </c:pt>
                <c:pt idx="8">
                  <c:v>211</c:v>
                </c:pt>
                <c:pt idx="9">
                  <c:v>255</c:v>
                </c:pt>
                <c:pt idx="10">
                  <c:v>207</c:v>
                </c:pt>
                <c:pt idx="11">
                  <c:v>225</c:v>
                </c:pt>
                <c:pt idx="12">
                  <c:v>207</c:v>
                </c:pt>
                <c:pt idx="13">
                  <c:v>252</c:v>
                </c:pt>
                <c:pt idx="14">
                  <c:v>204</c:v>
                </c:pt>
                <c:pt idx="15">
                  <c:v>239</c:v>
                </c:pt>
                <c:pt idx="16">
                  <c:v>243</c:v>
                </c:pt>
                <c:pt idx="17">
                  <c:v>215</c:v>
                </c:pt>
                <c:pt idx="18">
                  <c:v>227</c:v>
                </c:pt>
                <c:pt idx="19">
                  <c:v>238</c:v>
                </c:pt>
                <c:pt idx="20">
                  <c:v>247</c:v>
                </c:pt>
                <c:pt idx="21">
                  <c:v>227</c:v>
                </c:pt>
                <c:pt idx="22">
                  <c:v>216</c:v>
                </c:pt>
              </c:numCache>
            </c:numRef>
          </c:val>
        </c:ser>
        <c:gapWidth val="75"/>
        <c:overlap val="100"/>
        <c:axId val="94148864"/>
        <c:axId val="94162944"/>
      </c:barChart>
      <c:catAx>
        <c:axId val="94148864"/>
        <c:scaling>
          <c:orientation val="minMax"/>
        </c:scaling>
        <c:axPos val="l"/>
        <c:numFmt formatCode="General" sourceLinked="1"/>
        <c:majorTickMark val="none"/>
        <c:tickLblPos val="nextTo"/>
        <c:crossAx val="94162944"/>
        <c:crosses val="autoZero"/>
        <c:auto val="1"/>
        <c:lblAlgn val="ctr"/>
        <c:lblOffset val="100"/>
      </c:catAx>
      <c:valAx>
        <c:axId val="94162944"/>
        <c:scaling>
          <c:orientation val="minMax"/>
        </c:scaling>
        <c:axPos val="b"/>
        <c:majorGridlines/>
        <c:title>
          <c:tx>
            <c:rich>
              <a:bodyPr/>
              <a:lstStyle/>
              <a:p>
                <a:pPr>
                  <a:defRPr/>
                </a:pPr>
                <a:r>
                  <a:rPr lang="ja-JP" altLang="en-US"/>
                  <a:t>患者数</a:t>
                </a:r>
              </a:p>
            </c:rich>
          </c:tx>
          <c:layout/>
        </c:title>
        <c:numFmt formatCode="#,##0;[Red]\-#,##0" sourceLinked="1"/>
        <c:tickLblPos val="nextTo"/>
        <c:crossAx val="94148864"/>
        <c:crosses val="autoZero"/>
        <c:crossBetween val="between"/>
      </c:valAx>
      <c:spPr>
        <a:ln>
          <a:solidFill>
            <a:schemeClr val="accent1"/>
          </a:solidFill>
        </a:ln>
      </c:spPr>
    </c:plotArea>
    <c:legend>
      <c:legendPos val="r"/>
      <c:layout>
        <c:manualLayout>
          <c:xMode val="edge"/>
          <c:yMode val="edge"/>
          <c:x val="0.74560794136233843"/>
          <c:y val="0.44871333072316105"/>
          <c:w val="0.23079307529441073"/>
          <c:h val="0.2292771276518612"/>
        </c:manualLayout>
      </c:layout>
    </c:legend>
    <c:plotVisOnly val="1"/>
    <c:dispBlanksAs val="gap"/>
  </c:chart>
  <c:printSettings>
    <c:headerFooter/>
    <c:pageMargins b="0.75000000000000266" l="0.70000000000000062" r="0.70000000000000062" t="0.75000000000000266" header="0.30000000000000032" footer="0.30000000000000032"/>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latin typeface="ヒラギノ角ゴ Pro W6" pitchFamily="34" charset="-128"/>
                <a:ea typeface="ヒラギノ角ゴ Pro W6" pitchFamily="34" charset="-128"/>
              </a:defRPr>
            </a:pPr>
            <a:r>
              <a:rPr lang="ja-JP" altLang="en-US">
                <a:latin typeface="ヒラギノ角ゴ Pro W6" pitchFamily="34" charset="-128"/>
                <a:ea typeface="ヒラギノ角ゴ Pro W6" pitchFamily="34" charset="-128"/>
              </a:rPr>
              <a:t>国内出荷額の推移</a:t>
            </a:r>
          </a:p>
        </c:rich>
      </c:tx>
    </c:title>
    <c:plotArea>
      <c:layout/>
      <c:lineChart>
        <c:grouping val="standard"/>
        <c:ser>
          <c:idx val="1"/>
          <c:order val="0"/>
          <c:tx>
            <c:strRef>
              <c:f>国内出荷額!$B$4</c:f>
              <c:strCache>
                <c:ptCount val="1"/>
                <c:pt idx="0">
                  <c:v>イレッサ</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国内出荷額!$B$5:$B$13</c:f>
              <c:numCache>
                <c:formatCode>General</c:formatCode>
                <c:ptCount val="9"/>
                <c:pt idx="0">
                  <c:v>95</c:v>
                </c:pt>
                <c:pt idx="1">
                  <c:v>135</c:v>
                </c:pt>
                <c:pt idx="2">
                  <c:v>150</c:v>
                </c:pt>
                <c:pt idx="3">
                  <c:v>130</c:v>
                </c:pt>
                <c:pt idx="4">
                  <c:v>130</c:v>
                </c:pt>
                <c:pt idx="5">
                  <c:v>135</c:v>
                </c:pt>
                <c:pt idx="6">
                  <c:v>140</c:v>
                </c:pt>
                <c:pt idx="7">
                  <c:v>150</c:v>
                </c:pt>
                <c:pt idx="8">
                  <c:v>160</c:v>
                </c:pt>
              </c:numCache>
            </c:numRef>
          </c:val>
        </c:ser>
        <c:ser>
          <c:idx val="2"/>
          <c:order val="1"/>
          <c:tx>
            <c:strRef>
              <c:f>国内出荷額!$C$4</c:f>
              <c:strCache>
                <c:ptCount val="1"/>
                <c:pt idx="0">
                  <c:v>タルセバ</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国内出荷額!$C$5:$C$13</c:f>
              <c:numCache>
                <c:formatCode>General</c:formatCode>
                <c:ptCount val="9"/>
                <c:pt idx="5">
                  <c:v>5</c:v>
                </c:pt>
                <c:pt idx="6">
                  <c:v>45</c:v>
                </c:pt>
                <c:pt idx="7">
                  <c:v>60</c:v>
                </c:pt>
                <c:pt idx="8">
                  <c:v>80</c:v>
                </c:pt>
              </c:numCache>
            </c:numRef>
          </c:val>
        </c:ser>
        <c:ser>
          <c:idx val="3"/>
          <c:order val="2"/>
          <c:tx>
            <c:strRef>
              <c:f>国内出荷額!$D$4</c:f>
              <c:strCache>
                <c:ptCount val="1"/>
                <c:pt idx="0">
                  <c:v>タキソテール</c:v>
                </c:pt>
              </c:strCache>
            </c:strRef>
          </c:tx>
          <c:spPr>
            <a:ln w="22225">
              <a:prstDash val="sysDash"/>
            </a:ln>
          </c:spPr>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国内出荷額!$D$5:$D$13</c:f>
              <c:numCache>
                <c:formatCode>General</c:formatCode>
                <c:ptCount val="9"/>
                <c:pt idx="0">
                  <c:v>80</c:v>
                </c:pt>
                <c:pt idx="1">
                  <c:v>90</c:v>
                </c:pt>
                <c:pt idx="2">
                  <c:v>100</c:v>
                </c:pt>
                <c:pt idx="3">
                  <c:v>120</c:v>
                </c:pt>
                <c:pt idx="4">
                  <c:v>140</c:v>
                </c:pt>
                <c:pt idx="5">
                  <c:v>150</c:v>
                </c:pt>
                <c:pt idx="6">
                  <c:v>165</c:v>
                </c:pt>
                <c:pt idx="7">
                  <c:v>175</c:v>
                </c:pt>
                <c:pt idx="8">
                  <c:v>185</c:v>
                </c:pt>
              </c:numCache>
            </c:numRef>
          </c:val>
        </c:ser>
        <c:marker val="1"/>
        <c:axId val="94209536"/>
        <c:axId val="94211456"/>
      </c:lineChart>
      <c:catAx>
        <c:axId val="94209536"/>
        <c:scaling>
          <c:orientation val="minMax"/>
        </c:scaling>
        <c:axPos val="b"/>
        <c:title>
          <c:tx>
            <c:rich>
              <a:bodyPr/>
              <a:lstStyle/>
              <a:p>
                <a:pPr>
                  <a:defRPr sz="1200">
                    <a:latin typeface="ヒラギノ角ゴ Pro W6" pitchFamily="34" charset="-128"/>
                    <a:ea typeface="ヒラギノ角ゴ Pro W6" pitchFamily="34" charset="-128"/>
                  </a:defRPr>
                </a:pPr>
                <a:r>
                  <a:rPr lang="ja-JP" altLang="en-US" sz="1200">
                    <a:latin typeface="ヒラギノ角ゴ Pro W6" pitchFamily="34" charset="-128"/>
                    <a:ea typeface="ヒラギノ角ゴ Pro W6" pitchFamily="34" charset="-128"/>
                  </a:rPr>
                  <a:t>年度</a:t>
                </a:r>
              </a:p>
            </c:rich>
          </c:tx>
        </c:title>
        <c:numFmt formatCode="General" sourceLinked="1"/>
        <c:majorTickMark val="in"/>
        <c:tickLblPos val="nextTo"/>
        <c:crossAx val="94211456"/>
        <c:crosses val="autoZero"/>
        <c:auto val="1"/>
        <c:lblAlgn val="ctr"/>
        <c:lblOffset val="100"/>
        <c:tickLblSkip val="2"/>
      </c:catAx>
      <c:valAx>
        <c:axId val="94211456"/>
        <c:scaling>
          <c:orientation val="minMax"/>
        </c:scaling>
        <c:axPos val="l"/>
        <c:majorGridlines/>
        <c:title>
          <c:tx>
            <c:rich>
              <a:bodyPr rot="0" vert="wordArtVertRtl" anchor="ctr" anchorCtr="1"/>
              <a:lstStyle/>
              <a:p>
                <a:pPr>
                  <a:defRPr b="0">
                    <a:latin typeface="ヒラギノ角ゴ Pro W6" pitchFamily="34" charset="-128"/>
                    <a:ea typeface="ヒラギノ角ゴ Pro W6" pitchFamily="34" charset="-128"/>
                  </a:defRPr>
                </a:pPr>
                <a:r>
                  <a:rPr lang="ja-JP" sz="1000" b="0">
                    <a:latin typeface="ヒラギノ角ゴ Pro W6" pitchFamily="34" charset="-128"/>
                    <a:ea typeface="ヒラギノ角ゴ Pro W6" pitchFamily="34" charset="-128"/>
                  </a:rPr>
                  <a:t>推定出荷額</a:t>
                </a:r>
                <a:r>
                  <a:rPr lang="en-US" altLang="ja-JP" sz="1000" b="0">
                    <a:latin typeface="ヒラギノ角ゴ Pro W6" pitchFamily="34" charset="-128"/>
                    <a:ea typeface="ヒラギノ角ゴ Pro W6" pitchFamily="34" charset="-128"/>
                  </a:rPr>
                  <a:t> </a:t>
                </a:r>
                <a:r>
                  <a:rPr lang="ja-JP" sz="1000" b="0">
                    <a:latin typeface="ヒラギノ角ゴ Pro W6" pitchFamily="34" charset="-128"/>
                    <a:ea typeface="ヒラギノ角ゴ Pro W6" pitchFamily="34" charset="-128"/>
                  </a:rPr>
                  <a:t>億円</a:t>
                </a:r>
              </a:p>
            </c:rich>
          </c:tx>
          <c:layout>
            <c:manualLayout>
              <c:xMode val="edge"/>
              <c:yMode val="edge"/>
              <c:x val="1.9607853896311853E-2"/>
              <c:y val="0.25943426908592948"/>
            </c:manualLayout>
          </c:layout>
          <c:spPr>
            <a:noFill/>
          </c:spPr>
        </c:title>
        <c:numFmt formatCode="General" sourceLinked="1"/>
        <c:majorTickMark val="none"/>
        <c:tickLblPos val="nextTo"/>
        <c:crossAx val="94209536"/>
        <c:crosses val="autoZero"/>
        <c:crossBetween val="midCat"/>
      </c:valAx>
      <c:spPr>
        <a:ln>
          <a:solidFill>
            <a:schemeClr val="accent1"/>
          </a:solidFill>
        </a:ln>
      </c:spPr>
    </c:plotArea>
    <c:legend>
      <c:legendPos val="r"/>
      <c:txPr>
        <a:bodyPr/>
        <a:lstStyle/>
        <a:p>
          <a:pPr>
            <a:defRPr>
              <a:latin typeface="ヒラギノ角ゴ Pro W6" pitchFamily="34" charset="-128"/>
              <a:ea typeface="ヒラギノ角ゴ Pro W6" pitchFamily="34" charset="-128"/>
            </a:defRPr>
          </a:pPr>
          <a:endParaRPr lang="ja-JP"/>
        </a:p>
      </c:txPr>
    </c:legend>
    <c:plotVisOnly val="1"/>
    <c:dispBlanksAs val="gap"/>
  </c:chart>
  <c:printSettings>
    <c:headerFooter/>
    <c:pageMargins b="0.75000000000000266" l="0.70000000000000062" r="0.70000000000000062" t="0.75000000000000266" header="0.30000000000000032" footer="0.30000000000000032"/>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イレッサ出荷額と投与患者数</a:t>
            </a:r>
          </a:p>
        </c:rich>
      </c:tx>
      <c:layout>
        <c:manualLayout>
          <c:xMode val="edge"/>
          <c:yMode val="edge"/>
          <c:x val="0.18667638446020743"/>
          <c:y val="3.7802901979741892E-2"/>
        </c:manualLayout>
      </c:layout>
    </c:title>
    <c:plotArea>
      <c:layout>
        <c:manualLayout>
          <c:layoutTarget val="inner"/>
          <c:xMode val="edge"/>
          <c:yMode val="edge"/>
          <c:x val="0.14872909481356197"/>
          <c:y val="0.1453718285214349"/>
          <c:w val="0.56831582829005867"/>
          <c:h val="0.6886910188858002"/>
        </c:manualLayout>
      </c:layout>
      <c:lineChart>
        <c:grouping val="standard"/>
        <c:ser>
          <c:idx val="2"/>
          <c:order val="1"/>
          <c:tx>
            <c:strRef>
              <c:f>使用人数推計!$F$3</c:f>
              <c:strCache>
                <c:ptCount val="1"/>
                <c:pt idx="0">
                  <c:v>投与患者 人／月</c:v>
                </c:pt>
              </c:strCache>
            </c:strRef>
          </c:tx>
          <c:spPr>
            <a:ln>
              <a:solidFill>
                <a:srgbClr val="C00000"/>
              </a:solidFill>
            </a:ln>
          </c:spPr>
          <c:marker>
            <c:spPr>
              <a:solidFill>
                <a:srgbClr val="C00000"/>
              </a:solidFill>
              <a:ln>
                <a:solidFill>
                  <a:srgbClr val="FF0000"/>
                </a:solidFill>
              </a:ln>
            </c:spPr>
          </c:marker>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使用人数推計!$F$4:$F$12</c:f>
              <c:numCache>
                <c:formatCode>#,##0;[Red]\-#,##0</c:formatCode>
                <c:ptCount val="9"/>
                <c:pt idx="0">
                  <c:v>4571.2459965508751</c:v>
                </c:pt>
                <c:pt idx="1">
                  <c:v>6495.9811529933477</c:v>
                </c:pt>
                <c:pt idx="2">
                  <c:v>7362.4343859847522</c:v>
                </c:pt>
                <c:pt idx="3">
                  <c:v>6380.7764678534522</c:v>
                </c:pt>
                <c:pt idx="4">
                  <c:v>6663.1567207263952</c:v>
                </c:pt>
                <c:pt idx="5">
                  <c:v>6919.4319792158722</c:v>
                </c:pt>
                <c:pt idx="6">
                  <c:v>7409.6655912066317</c:v>
                </c:pt>
                <c:pt idx="7">
                  <c:v>7938.9274191499635</c:v>
                </c:pt>
                <c:pt idx="8">
                  <c:v>8512.695834567674</c:v>
                </c:pt>
              </c:numCache>
            </c:numRef>
          </c:val>
        </c:ser>
        <c:ser>
          <c:idx val="0"/>
          <c:order val="2"/>
          <c:tx>
            <c:strRef>
              <c:f>使用人数推計!$H$3</c:f>
              <c:strCache>
                <c:ptCount val="1"/>
                <c:pt idx="0">
                  <c:v>副作用死亡数x10</c:v>
                </c:pt>
              </c:strCache>
            </c:strRef>
          </c:tx>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使用人数推計!$H$4:$H$12</c:f>
              <c:numCache>
                <c:formatCode>General</c:formatCode>
                <c:ptCount val="9"/>
                <c:pt idx="0">
                  <c:v>2420</c:v>
                </c:pt>
                <c:pt idx="1">
                  <c:v>2000</c:v>
                </c:pt>
                <c:pt idx="2">
                  <c:v>1330</c:v>
                </c:pt>
                <c:pt idx="3">
                  <c:v>680</c:v>
                </c:pt>
                <c:pt idx="4">
                  <c:v>640</c:v>
                </c:pt>
                <c:pt idx="5">
                  <c:v>290</c:v>
                </c:pt>
                <c:pt idx="6">
                  <c:v>500</c:v>
                </c:pt>
                <c:pt idx="7">
                  <c:v>260</c:v>
                </c:pt>
                <c:pt idx="8">
                  <c:v>120</c:v>
                </c:pt>
              </c:numCache>
            </c:numRef>
          </c:val>
        </c:ser>
        <c:marker val="1"/>
        <c:axId val="94513792"/>
        <c:axId val="94528256"/>
      </c:lineChart>
      <c:lineChart>
        <c:grouping val="standard"/>
        <c:ser>
          <c:idx val="1"/>
          <c:order val="0"/>
          <c:tx>
            <c:strRef>
              <c:f>使用人数推計!$B$3</c:f>
              <c:strCache>
                <c:ptCount val="1"/>
                <c:pt idx="0">
                  <c:v>出荷額</c:v>
                </c:pt>
              </c:strCache>
            </c:strRef>
          </c:tx>
          <c:spPr>
            <a:ln w="25400">
              <a:solidFill>
                <a:schemeClr val="accent4">
                  <a:lumMod val="75000"/>
                </a:schemeClr>
              </a:solidFill>
            </a:ln>
          </c:spPr>
          <c:marker>
            <c:symbol val="none"/>
          </c:marker>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使用人数推計!$B$4:$B$12</c:f>
              <c:numCache>
                <c:formatCode>General</c:formatCode>
                <c:ptCount val="9"/>
                <c:pt idx="0">
                  <c:v>95</c:v>
                </c:pt>
                <c:pt idx="1">
                  <c:v>135</c:v>
                </c:pt>
                <c:pt idx="2">
                  <c:v>150</c:v>
                </c:pt>
                <c:pt idx="3">
                  <c:v>130</c:v>
                </c:pt>
                <c:pt idx="4">
                  <c:v>130</c:v>
                </c:pt>
                <c:pt idx="5">
                  <c:v>135</c:v>
                </c:pt>
                <c:pt idx="6">
                  <c:v>140</c:v>
                </c:pt>
                <c:pt idx="7">
                  <c:v>150</c:v>
                </c:pt>
                <c:pt idx="8">
                  <c:v>160</c:v>
                </c:pt>
              </c:numCache>
            </c:numRef>
          </c:val>
        </c:ser>
        <c:marker val="1"/>
        <c:axId val="94536448"/>
        <c:axId val="94530176"/>
      </c:lineChart>
      <c:catAx>
        <c:axId val="94513792"/>
        <c:scaling>
          <c:orientation val="minMax"/>
        </c:scaling>
        <c:axPos val="b"/>
        <c:title>
          <c:tx>
            <c:rich>
              <a:bodyPr/>
              <a:lstStyle/>
              <a:p>
                <a:pPr>
                  <a:defRPr sz="1200"/>
                </a:pPr>
                <a:r>
                  <a:rPr lang="ja-JP" altLang="en-US" sz="1200"/>
                  <a:t>年度</a:t>
                </a:r>
              </a:p>
            </c:rich>
          </c:tx>
          <c:layout/>
        </c:title>
        <c:numFmt formatCode="General" sourceLinked="1"/>
        <c:majorTickMark val="in"/>
        <c:tickLblPos val="nextTo"/>
        <c:crossAx val="94528256"/>
        <c:crosses val="autoZero"/>
        <c:auto val="1"/>
        <c:lblAlgn val="ctr"/>
        <c:lblOffset val="100"/>
      </c:catAx>
      <c:valAx>
        <c:axId val="94528256"/>
        <c:scaling>
          <c:orientation val="minMax"/>
        </c:scaling>
        <c:axPos val="l"/>
        <c:majorGridlines/>
        <c:title>
          <c:tx>
            <c:rich>
              <a:bodyPr rot="0" vert="wordArtVertRtl"/>
              <a:lstStyle/>
              <a:p>
                <a:pPr>
                  <a:defRPr/>
                </a:pPr>
                <a:r>
                  <a:rPr lang="ja-JP" altLang="en-US" sz="1400"/>
                  <a:t>患者数</a:t>
                </a:r>
              </a:p>
            </c:rich>
          </c:tx>
          <c:layout>
            <c:manualLayout>
              <c:xMode val="edge"/>
              <c:yMode val="edge"/>
              <c:x val="1.7000104986876641E-2"/>
              <c:y val="0.37115607642068038"/>
            </c:manualLayout>
          </c:layout>
        </c:title>
        <c:numFmt formatCode="#,##0;[Red]\-#,##0" sourceLinked="1"/>
        <c:majorTickMark val="none"/>
        <c:tickLblPos val="nextTo"/>
        <c:crossAx val="94513792"/>
        <c:crosses val="autoZero"/>
        <c:crossBetween val="midCat"/>
      </c:valAx>
      <c:valAx>
        <c:axId val="94530176"/>
        <c:scaling>
          <c:orientation val="minMax"/>
          <c:max val="300"/>
        </c:scaling>
        <c:axPos val="r"/>
        <c:title>
          <c:tx>
            <c:rich>
              <a:bodyPr rot="0" vert="wordArtVertRtl"/>
              <a:lstStyle/>
              <a:p>
                <a:pPr>
                  <a:defRPr/>
                </a:pPr>
                <a:r>
                  <a:rPr lang="ja-JP" altLang="en-US" sz="1400"/>
                  <a:t>出荷額 億円</a:t>
                </a:r>
              </a:p>
            </c:rich>
          </c:tx>
          <c:layout/>
        </c:title>
        <c:numFmt formatCode="General" sourceLinked="1"/>
        <c:tickLblPos val="nextTo"/>
        <c:crossAx val="94536448"/>
        <c:crosses val="max"/>
        <c:crossBetween val="between"/>
      </c:valAx>
      <c:catAx>
        <c:axId val="94536448"/>
        <c:scaling>
          <c:orientation val="minMax"/>
        </c:scaling>
        <c:delete val="1"/>
        <c:axPos val="b"/>
        <c:numFmt formatCode="General" sourceLinked="1"/>
        <c:tickLblPos val="none"/>
        <c:crossAx val="94530176"/>
        <c:crosses val="autoZero"/>
        <c:auto val="1"/>
        <c:lblAlgn val="ctr"/>
        <c:lblOffset val="100"/>
      </c:catAx>
    </c:plotArea>
    <c:legend>
      <c:legendPos val="r"/>
      <c:layout>
        <c:manualLayout>
          <c:xMode val="edge"/>
          <c:yMode val="edge"/>
          <c:x val="0.46105897919785066"/>
          <c:y val="0.56871548951118145"/>
          <c:w val="0.23023691460055087"/>
          <c:h val="0.18128233970753727"/>
        </c:manualLayout>
      </c:layout>
      <c:spPr>
        <a:solidFill>
          <a:schemeClr val="accent1">
            <a:lumMod val="20000"/>
            <a:lumOff val="80000"/>
          </a:schemeClr>
        </a:solidFill>
      </c:spPr>
      <c:txPr>
        <a:bodyPr/>
        <a:lstStyle/>
        <a:p>
          <a:pPr>
            <a:defRPr sz="900"/>
          </a:pPr>
          <a:endParaRPr lang="ja-JP"/>
        </a:p>
      </c:txPr>
    </c:legend>
    <c:plotVisOnly val="1"/>
    <c:dispBlanksAs val="gap"/>
  </c:chart>
  <c:printSettings>
    <c:headerFooter/>
    <c:pageMargins b="0.75000000000000033" l="0.70000000000000029" r="0.70000000000000029" t="0.75000000000000033" header="0.31496062992126161" footer="0.31496062992126161"/>
    <c:pageSetup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19050</xdr:colOff>
      <xdr:row>1</xdr:row>
      <xdr:rowOff>485775</xdr:rowOff>
    </xdr:from>
    <xdr:to>
      <xdr:col>19</xdr:col>
      <xdr:colOff>666750</xdr:colOff>
      <xdr:row>29</xdr:row>
      <xdr:rowOff>161925</xdr:rowOff>
    </xdr:to>
    <xdr:graphicFrame macro="">
      <xdr:nvGraphicFramePr>
        <xdr:cNvPr id="116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32</xdr:row>
      <xdr:rowOff>9525</xdr:rowOff>
    </xdr:from>
    <xdr:to>
      <xdr:col>17</xdr:col>
      <xdr:colOff>333375</xdr:colOff>
      <xdr:row>57</xdr:row>
      <xdr:rowOff>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xdr:colOff>
      <xdr:row>59</xdr:row>
      <xdr:rowOff>9525</xdr:rowOff>
    </xdr:from>
    <xdr:to>
      <xdr:col>18</xdr:col>
      <xdr:colOff>1</xdr:colOff>
      <xdr:row>86</xdr:row>
      <xdr:rowOff>28575</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89</xdr:row>
      <xdr:rowOff>0</xdr:rowOff>
    </xdr:from>
    <xdr:to>
      <xdr:col>19</xdr:col>
      <xdr:colOff>190500</xdr:colOff>
      <xdr:row>116</xdr:row>
      <xdr:rowOff>209550</xdr:rowOff>
    </xdr:to>
    <xdr:graphicFrame macro="">
      <xdr:nvGraphicFramePr>
        <xdr:cNvPr id="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0.62617</cdr:x>
      <cdr:y>0.1406</cdr:y>
    </cdr:from>
    <cdr:to>
      <cdr:x>0.68021</cdr:x>
      <cdr:y>0.29196</cdr:y>
    </cdr:to>
    <cdr:sp macro="" textlink="">
      <cdr:nvSpPr>
        <cdr:cNvPr id="3" name="テキスト ボックス 5"/>
        <cdr:cNvSpPr txBox="1"/>
      </cdr:nvSpPr>
      <cdr:spPr>
        <a:xfrm xmlns:a="http://schemas.openxmlformats.org/drawingml/2006/main">
          <a:off x="4467251" y="847742"/>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地裁判決</a:t>
          </a:r>
        </a:p>
      </cdr:txBody>
    </cdr:sp>
  </cdr:relSizeAnchor>
  <cdr:relSizeAnchor xmlns:cdr="http://schemas.openxmlformats.org/drawingml/2006/chartDrawing">
    <cdr:from>
      <cdr:x>0</cdr:x>
      <cdr:y>0</cdr:y>
    </cdr:from>
    <cdr:to>
      <cdr:x>0.00342</cdr:x>
      <cdr:y>0.00404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0.4219</cdr:x>
      <cdr:y>0.43286</cdr:y>
    </cdr:from>
    <cdr:to>
      <cdr:x>0.47594</cdr:x>
      <cdr:y>0.58422</cdr:y>
    </cdr:to>
    <cdr:sp macro="" textlink="">
      <cdr:nvSpPr>
        <cdr:cNvPr id="5" name="テキスト ボックス 5"/>
        <cdr:cNvSpPr txBox="1"/>
      </cdr:nvSpPr>
      <cdr:spPr>
        <a:xfrm xmlns:a="http://schemas.openxmlformats.org/drawingml/2006/main">
          <a:off x="3009926" y="2609866"/>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地裁結審</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152400</xdr:colOff>
      <xdr:row>3</xdr:row>
      <xdr:rowOff>104775</xdr:rowOff>
    </xdr:from>
    <xdr:to>
      <xdr:col>16</xdr:col>
      <xdr:colOff>219075</xdr:colOff>
      <xdr:row>38</xdr:row>
      <xdr:rowOff>19050</xdr:rowOff>
    </xdr:to>
    <xdr:graphicFrame macro="">
      <xdr:nvGraphicFramePr>
        <xdr:cNvPr id="257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33</xdr:row>
      <xdr:rowOff>171449</xdr:rowOff>
    </xdr:from>
    <xdr:to>
      <xdr:col>10</xdr:col>
      <xdr:colOff>866775</xdr:colOff>
      <xdr:row>58</xdr:row>
      <xdr:rowOff>9525</xdr:rowOff>
    </xdr:to>
    <xdr:graphicFrame macro="">
      <xdr:nvGraphicFramePr>
        <xdr:cNvPr id="1843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18</xdr:row>
      <xdr:rowOff>171449</xdr:rowOff>
    </xdr:from>
    <xdr:to>
      <xdr:col>7</xdr:col>
      <xdr:colOff>0</xdr:colOff>
      <xdr:row>41</xdr:row>
      <xdr:rowOff>9524</xdr:rowOff>
    </xdr:to>
    <xdr:graphicFrame macro="">
      <xdr:nvGraphicFramePr>
        <xdr:cNvPr id="12193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0.4971</cdr:x>
      <cdr:y>0.90208</cdr:y>
    </cdr:from>
    <cdr:to>
      <cdr:x>0.99226</cdr:x>
      <cdr:y>0.97626</cdr:y>
    </cdr:to>
    <cdr:sp macro="" textlink="">
      <cdr:nvSpPr>
        <cdr:cNvPr id="2" name="テキスト ボックス 1"/>
        <cdr:cNvSpPr txBox="1"/>
      </cdr:nvSpPr>
      <cdr:spPr>
        <a:xfrm xmlns:a="http://schemas.openxmlformats.org/drawingml/2006/main">
          <a:off x="2447925" y="2895601"/>
          <a:ext cx="24384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ヒラギノ角ゴ Pro W6" pitchFamily="34" charset="-128"/>
              <a:ea typeface="ヒラギノ角ゴ Pro W6" pitchFamily="34" charset="-128"/>
            </a:rPr>
            <a:t>出典： </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薬事ハンドブック</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じほう社</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685799</xdr:colOff>
      <xdr:row>13</xdr:row>
      <xdr:rowOff>142874</xdr:rowOff>
    </xdr:from>
    <xdr:to>
      <xdr:col>14</xdr:col>
      <xdr:colOff>104774</xdr:colOff>
      <xdr:row>38</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0.51405</cdr:x>
      <cdr:y>0.91136</cdr:y>
    </cdr:from>
    <cdr:to>
      <cdr:x>0.94876</cdr:x>
      <cdr:y>0.99773</cdr:y>
    </cdr:to>
    <cdr:sp macro="" textlink="">
      <cdr:nvSpPr>
        <cdr:cNvPr id="2" name="テキスト ボックス 1"/>
        <cdr:cNvSpPr txBox="1"/>
      </cdr:nvSpPr>
      <cdr:spPr>
        <a:xfrm xmlns:a="http://schemas.openxmlformats.org/drawingml/2006/main">
          <a:off x="2962275" y="3819526"/>
          <a:ext cx="2505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出荷額推計は「薬事ハンドブック」から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129"/>
  <sheetViews>
    <sheetView topLeftCell="A109" workbookViewId="0">
      <selection activeCell="B129" sqref="B129"/>
    </sheetView>
  </sheetViews>
  <sheetFormatPr defaultRowHeight="13.5"/>
  <cols>
    <col min="1" max="1" width="23.375" customWidth="1"/>
    <col min="2" max="2" width="9" bestFit="1" customWidth="1"/>
    <col min="3" max="3" width="12.25" bestFit="1" customWidth="1"/>
  </cols>
  <sheetData>
    <row r="1" spans="1:3" ht="32.85" customHeight="1">
      <c r="A1" s="1"/>
      <c r="B1" s="1"/>
      <c r="C1" s="1"/>
    </row>
    <row r="2" spans="1:3" ht="39" customHeight="1">
      <c r="A2" s="69" t="s">
        <v>78</v>
      </c>
      <c r="B2" s="70"/>
      <c r="C2" s="70"/>
    </row>
    <row r="3" spans="1:3" ht="20.100000000000001" customHeight="1">
      <c r="A3" s="71" t="s">
        <v>140</v>
      </c>
      <c r="B3" s="72"/>
      <c r="C3" s="72"/>
    </row>
    <row r="4" spans="1:3" ht="20.100000000000001" customHeight="1">
      <c r="A4" s="9" t="s">
        <v>0</v>
      </c>
      <c r="B4" s="2" t="s">
        <v>1</v>
      </c>
      <c r="C4" s="6" t="s">
        <v>2</v>
      </c>
    </row>
    <row r="5" spans="1:3" ht="20.100000000000001" customHeight="1">
      <c r="A5" s="10" t="s">
        <v>3</v>
      </c>
      <c r="B5" s="3"/>
      <c r="C5" s="7"/>
    </row>
    <row r="6" spans="1:3" ht="20.100000000000001" customHeight="1">
      <c r="A6" s="10" t="s">
        <v>4</v>
      </c>
      <c r="B6" s="3"/>
      <c r="C6" s="7"/>
    </row>
    <row r="7" spans="1:3" ht="20.100000000000001" customHeight="1">
      <c r="A7" s="11" t="s">
        <v>5</v>
      </c>
      <c r="B7" s="3"/>
      <c r="C7" s="7"/>
    </row>
    <row r="8" spans="1:3" ht="20.100000000000001" customHeight="1">
      <c r="A8" s="11" t="s">
        <v>6</v>
      </c>
      <c r="B8" s="3"/>
      <c r="C8" s="7"/>
    </row>
    <row r="9" spans="1:3" ht="20.100000000000001" customHeight="1">
      <c r="A9" s="11" t="s">
        <v>7</v>
      </c>
      <c r="B9" s="3"/>
      <c r="C9" s="7"/>
    </row>
    <row r="10" spans="1:3" ht="20.100000000000001" customHeight="1">
      <c r="A10" s="10" t="s">
        <v>8</v>
      </c>
      <c r="B10" s="3"/>
      <c r="C10" s="7"/>
    </row>
    <row r="11" spans="1:3" ht="20.100000000000001" customHeight="1">
      <c r="A11" s="11" t="s">
        <v>77</v>
      </c>
      <c r="B11" s="4">
        <v>1</v>
      </c>
      <c r="C11" s="8">
        <v>1</v>
      </c>
    </row>
    <row r="12" spans="1:3" ht="20.100000000000001" customHeight="1">
      <c r="A12" s="11" t="s">
        <v>9</v>
      </c>
      <c r="B12" s="4">
        <v>5</v>
      </c>
      <c r="C12" s="8">
        <v>3</v>
      </c>
    </row>
    <row r="13" spans="1:3" ht="20.100000000000001" customHeight="1">
      <c r="A13" s="10" t="s">
        <v>10</v>
      </c>
      <c r="B13" s="4">
        <v>12</v>
      </c>
      <c r="C13" s="8">
        <v>7</v>
      </c>
    </row>
    <row r="14" spans="1:3" ht="20.100000000000001" customHeight="1">
      <c r="A14" s="11" t="s">
        <v>11</v>
      </c>
      <c r="B14" s="4">
        <v>110</v>
      </c>
      <c r="C14" s="8">
        <v>51</v>
      </c>
    </row>
    <row r="15" spans="1:3" ht="20.100000000000001" customHeight="1">
      <c r="A15" s="11" t="s">
        <v>12</v>
      </c>
      <c r="B15" s="4">
        <v>169</v>
      </c>
      <c r="C15" s="8">
        <v>81</v>
      </c>
    </row>
    <row r="16" spans="1:3" ht="20.100000000000001" customHeight="1">
      <c r="A16" s="11" t="s">
        <v>13</v>
      </c>
      <c r="B16" s="5">
        <v>90</v>
      </c>
      <c r="C16" s="5">
        <v>37</v>
      </c>
    </row>
    <row r="17" spans="1:3" ht="20.100000000000001" customHeight="1">
      <c r="A17" s="11" t="s">
        <v>14</v>
      </c>
      <c r="B17" s="4">
        <v>79</v>
      </c>
      <c r="C17" s="8">
        <v>27</v>
      </c>
    </row>
    <row r="18" spans="1:3" ht="20.100000000000001" customHeight="1">
      <c r="A18" s="10" t="s">
        <v>15</v>
      </c>
      <c r="B18" s="4">
        <v>52</v>
      </c>
      <c r="C18" s="8">
        <v>18</v>
      </c>
    </row>
    <row r="19" spans="1:3" ht="20.100000000000001" customHeight="1">
      <c r="A19" s="10" t="s">
        <v>16</v>
      </c>
      <c r="B19" s="5">
        <v>42</v>
      </c>
      <c r="C19" s="5">
        <v>18</v>
      </c>
    </row>
    <row r="20" spans="1:3" ht="20.100000000000001" customHeight="1">
      <c r="A20" s="10" t="s">
        <v>17</v>
      </c>
      <c r="B20" s="4">
        <v>50</v>
      </c>
      <c r="C20" s="8">
        <v>22</v>
      </c>
    </row>
    <row r="21" spans="1:3" ht="20.100000000000001" customHeight="1">
      <c r="A21" s="10" t="s">
        <v>18</v>
      </c>
      <c r="B21" s="4">
        <v>41</v>
      </c>
      <c r="C21" s="8">
        <v>17</v>
      </c>
    </row>
    <row r="22" spans="1:3" ht="20.100000000000001" customHeight="1">
      <c r="A22" s="11" t="s">
        <v>19</v>
      </c>
      <c r="B22" s="4">
        <v>31</v>
      </c>
      <c r="C22" s="8">
        <v>13</v>
      </c>
    </row>
    <row r="23" spans="1:3" ht="20.100000000000001" customHeight="1">
      <c r="A23" s="11" t="s">
        <v>20</v>
      </c>
      <c r="B23" s="4">
        <v>37</v>
      </c>
      <c r="C23" s="8">
        <v>14</v>
      </c>
    </row>
    <row r="24" spans="1:3" ht="20.100000000000001" customHeight="1">
      <c r="A24" s="11" t="s">
        <v>21</v>
      </c>
      <c r="B24" s="4">
        <v>26</v>
      </c>
      <c r="C24" s="8">
        <v>10</v>
      </c>
    </row>
    <row r="25" spans="1:3" ht="20.100000000000001" customHeight="1">
      <c r="A25" s="11" t="s">
        <v>22</v>
      </c>
      <c r="B25" s="5">
        <v>29</v>
      </c>
      <c r="C25" s="5">
        <v>8</v>
      </c>
    </row>
    <row r="26" spans="1:3" ht="20.100000000000001" customHeight="1">
      <c r="A26" s="11" t="s">
        <v>23</v>
      </c>
      <c r="B26" s="4">
        <v>55</v>
      </c>
      <c r="C26" s="8">
        <v>26</v>
      </c>
    </row>
    <row r="27" spans="1:3" ht="20.100000000000001" customHeight="1">
      <c r="A27" s="11" t="s">
        <v>24</v>
      </c>
      <c r="B27" s="4">
        <v>28</v>
      </c>
      <c r="C27" s="8">
        <v>11</v>
      </c>
    </row>
    <row r="28" spans="1:3" ht="20.100000000000001" customHeight="1">
      <c r="A28" s="11" t="s">
        <v>25</v>
      </c>
      <c r="B28" s="5">
        <v>43</v>
      </c>
      <c r="C28" s="5">
        <v>19</v>
      </c>
    </row>
    <row r="29" spans="1:3" ht="20.100000000000001" customHeight="1">
      <c r="A29" s="11" t="s">
        <v>26</v>
      </c>
      <c r="B29" s="4">
        <v>47</v>
      </c>
      <c r="C29" s="8">
        <v>22</v>
      </c>
    </row>
    <row r="30" spans="1:3" ht="20.100000000000001" customHeight="1">
      <c r="A30" s="11" t="s">
        <v>27</v>
      </c>
      <c r="B30" s="4">
        <v>35</v>
      </c>
      <c r="C30" s="8">
        <v>7</v>
      </c>
    </row>
    <row r="31" spans="1:3" ht="20.100000000000001" customHeight="1">
      <c r="A31" s="11" t="s">
        <v>28</v>
      </c>
      <c r="B31" s="4">
        <v>97</v>
      </c>
      <c r="C31" s="8">
        <v>31</v>
      </c>
    </row>
    <row r="32" spans="1:3" ht="20.100000000000001" customHeight="1">
      <c r="A32" s="10" t="s">
        <v>29</v>
      </c>
      <c r="B32" s="4">
        <v>47</v>
      </c>
      <c r="C32" s="8">
        <v>19</v>
      </c>
    </row>
    <row r="33" spans="1:3" ht="20.100000000000001" customHeight="1">
      <c r="A33" s="10" t="s">
        <v>30</v>
      </c>
      <c r="B33" s="4">
        <v>25</v>
      </c>
      <c r="C33" s="8">
        <v>15</v>
      </c>
    </row>
    <row r="34" spans="1:3" ht="20.100000000000001" customHeight="1">
      <c r="A34" s="10" t="s">
        <v>31</v>
      </c>
      <c r="B34" s="5">
        <v>29</v>
      </c>
      <c r="C34" s="5">
        <v>7</v>
      </c>
    </row>
    <row r="35" spans="1:3" ht="20.100000000000001" customHeight="1">
      <c r="A35" s="10" t="s">
        <v>32</v>
      </c>
      <c r="B35" s="4">
        <v>29</v>
      </c>
      <c r="C35" s="8">
        <v>11</v>
      </c>
    </row>
    <row r="36" spans="1:3" ht="20.100000000000001" customHeight="1">
      <c r="A36" s="10" t="s">
        <v>33</v>
      </c>
      <c r="B36" s="4">
        <v>28</v>
      </c>
      <c r="C36" s="8">
        <v>10</v>
      </c>
    </row>
    <row r="37" spans="1:3" ht="20.100000000000001" customHeight="1">
      <c r="A37" s="10" t="s">
        <v>34</v>
      </c>
      <c r="B37" s="4">
        <v>32</v>
      </c>
      <c r="C37" s="8">
        <v>17</v>
      </c>
    </row>
    <row r="38" spans="1:3" ht="20.100000000000001" customHeight="1">
      <c r="A38" s="10" t="s">
        <v>35</v>
      </c>
      <c r="B38" s="4">
        <v>29</v>
      </c>
      <c r="C38" s="8">
        <v>10</v>
      </c>
    </row>
    <row r="39" spans="1:3" ht="20.100000000000001" customHeight="1">
      <c r="A39" s="11" t="s">
        <v>36</v>
      </c>
      <c r="B39" s="5">
        <v>29</v>
      </c>
      <c r="C39" s="5">
        <v>15</v>
      </c>
    </row>
    <row r="40" spans="1:3" ht="20.100000000000001" customHeight="1">
      <c r="A40" s="11" t="s">
        <v>37</v>
      </c>
      <c r="B40" s="5">
        <v>29</v>
      </c>
      <c r="C40" s="5">
        <v>11</v>
      </c>
    </row>
    <row r="41" spans="1:3" ht="20.100000000000001" customHeight="1">
      <c r="A41" s="11" t="s">
        <v>38</v>
      </c>
      <c r="B41" s="4">
        <v>28</v>
      </c>
      <c r="C41" s="8">
        <v>8</v>
      </c>
    </row>
    <row r="42" spans="1:3" ht="20.100000000000001" customHeight="1">
      <c r="A42" s="11" t="s">
        <v>39</v>
      </c>
      <c r="B42" s="4">
        <v>9</v>
      </c>
      <c r="C42" s="8">
        <v>3</v>
      </c>
    </row>
    <row r="43" spans="1:3" ht="20.100000000000001" customHeight="1">
      <c r="A43" s="10" t="s">
        <v>40</v>
      </c>
      <c r="B43" s="4">
        <v>28</v>
      </c>
      <c r="C43" s="8">
        <v>7</v>
      </c>
    </row>
    <row r="44" spans="1:3" ht="20.100000000000001" customHeight="1">
      <c r="A44" s="10" t="s">
        <v>41</v>
      </c>
      <c r="B44" s="4">
        <v>20</v>
      </c>
      <c r="C44" s="8">
        <v>8</v>
      </c>
    </row>
    <row r="45" spans="1:3" ht="20.100000000000001" customHeight="1">
      <c r="A45" s="10" t="s">
        <v>42</v>
      </c>
      <c r="B45" s="4">
        <v>21</v>
      </c>
      <c r="C45" s="8">
        <v>9</v>
      </c>
    </row>
    <row r="46" spans="1:3" ht="20.100000000000001" customHeight="1">
      <c r="A46" s="10" t="s">
        <v>43</v>
      </c>
      <c r="B46" s="4">
        <v>17</v>
      </c>
      <c r="C46" s="8">
        <v>8</v>
      </c>
    </row>
    <row r="47" spans="1:3" ht="20.100000000000001" customHeight="1">
      <c r="A47" s="10" t="s">
        <v>44</v>
      </c>
      <c r="B47" s="4">
        <v>20</v>
      </c>
      <c r="C47" s="8">
        <v>9</v>
      </c>
    </row>
    <row r="48" spans="1:3" ht="20.100000000000001" customHeight="1">
      <c r="A48" s="11" t="s">
        <v>45</v>
      </c>
      <c r="B48" s="5">
        <v>13</v>
      </c>
      <c r="C48" s="5">
        <v>2</v>
      </c>
    </row>
    <row r="49" spans="1:3" ht="20.100000000000001" customHeight="1">
      <c r="A49" s="11" t="s">
        <v>46</v>
      </c>
      <c r="B49" s="4">
        <v>14</v>
      </c>
      <c r="C49" s="8">
        <v>6</v>
      </c>
    </row>
    <row r="50" spans="1:3" ht="20.100000000000001" customHeight="1">
      <c r="A50" s="11" t="s">
        <v>47</v>
      </c>
      <c r="B50" s="4">
        <v>12</v>
      </c>
      <c r="C50" s="8">
        <v>5</v>
      </c>
    </row>
    <row r="51" spans="1:3" ht="20.100000000000001" customHeight="1">
      <c r="A51" s="11" t="s">
        <v>48</v>
      </c>
      <c r="B51" s="4">
        <v>21</v>
      </c>
      <c r="C51" s="8">
        <v>5</v>
      </c>
    </row>
    <row r="52" spans="1:3" ht="20.100000000000001" customHeight="1">
      <c r="A52" s="11" t="s">
        <v>49</v>
      </c>
      <c r="B52" s="4">
        <v>32</v>
      </c>
      <c r="C52" s="8">
        <v>10</v>
      </c>
    </row>
    <row r="53" spans="1:3" ht="20.100000000000001" customHeight="1">
      <c r="A53" s="11" t="s">
        <v>50</v>
      </c>
      <c r="B53" s="4">
        <v>14</v>
      </c>
      <c r="C53" s="8">
        <v>1</v>
      </c>
    </row>
    <row r="54" spans="1:3" ht="20.100000000000001" customHeight="1">
      <c r="A54" s="10" t="s">
        <v>51</v>
      </c>
      <c r="B54" s="5">
        <v>14</v>
      </c>
      <c r="C54" s="5">
        <v>3</v>
      </c>
    </row>
    <row r="55" spans="1:3" ht="20.100000000000001" customHeight="1">
      <c r="A55" s="11" t="s">
        <v>52</v>
      </c>
      <c r="B55" s="4">
        <v>14</v>
      </c>
      <c r="C55" s="8">
        <v>3</v>
      </c>
    </row>
    <row r="56" spans="1:3" ht="20.100000000000001" customHeight="1">
      <c r="A56" s="11" t="s">
        <v>53</v>
      </c>
      <c r="B56" s="4">
        <v>11</v>
      </c>
      <c r="C56" s="8">
        <v>6</v>
      </c>
    </row>
    <row r="57" spans="1:3" ht="20.100000000000001" customHeight="1">
      <c r="A57" s="11" t="s">
        <v>54</v>
      </c>
      <c r="B57" s="5">
        <v>15</v>
      </c>
      <c r="C57" s="5">
        <v>6</v>
      </c>
    </row>
    <row r="58" spans="1:3" ht="20.100000000000001" customHeight="1">
      <c r="A58" s="11" t="s">
        <v>55</v>
      </c>
      <c r="B58" s="4">
        <v>25</v>
      </c>
      <c r="C58" s="8">
        <v>10</v>
      </c>
    </row>
    <row r="59" spans="1:3" ht="20.100000000000001" customHeight="1">
      <c r="A59" s="11" t="s">
        <v>56</v>
      </c>
      <c r="B59" s="4">
        <v>6</v>
      </c>
      <c r="C59" s="8">
        <v>1</v>
      </c>
    </row>
    <row r="60" spans="1:3" ht="20.100000000000001" customHeight="1">
      <c r="A60" s="11" t="s">
        <v>57</v>
      </c>
      <c r="B60" s="5">
        <v>8</v>
      </c>
      <c r="C60" s="5">
        <v>3</v>
      </c>
    </row>
    <row r="61" spans="1:3" ht="20.100000000000001" customHeight="1">
      <c r="A61" s="10" t="s">
        <v>58</v>
      </c>
      <c r="B61" s="5">
        <v>13</v>
      </c>
      <c r="C61" s="5">
        <v>8</v>
      </c>
    </row>
    <row r="62" spans="1:3" ht="20.100000000000001" customHeight="1">
      <c r="A62" s="11" t="s">
        <v>59</v>
      </c>
      <c r="B62" s="4">
        <v>6</v>
      </c>
      <c r="C62" s="8">
        <v>3</v>
      </c>
    </row>
    <row r="63" spans="1:3" ht="20.100000000000001" customHeight="1">
      <c r="A63" s="11" t="s">
        <v>60</v>
      </c>
      <c r="B63" s="5">
        <v>13</v>
      </c>
      <c r="C63" s="5">
        <v>2</v>
      </c>
    </row>
    <row r="64" spans="1:3" ht="20.100000000000001" customHeight="1">
      <c r="A64" s="11" t="s">
        <v>61</v>
      </c>
      <c r="B64" s="4">
        <v>16</v>
      </c>
      <c r="C64" s="8">
        <v>7</v>
      </c>
    </row>
    <row r="65" spans="1:3" ht="20.100000000000001" customHeight="1">
      <c r="A65" s="11" t="s">
        <v>62</v>
      </c>
      <c r="B65" s="4">
        <v>18</v>
      </c>
      <c r="C65" s="8">
        <v>7</v>
      </c>
    </row>
    <row r="66" spans="1:3" ht="20.100000000000001" customHeight="1">
      <c r="A66" s="10" t="s">
        <v>63</v>
      </c>
      <c r="B66" s="4">
        <v>17</v>
      </c>
      <c r="C66" s="8">
        <v>5</v>
      </c>
    </row>
    <row r="67" spans="1:3" ht="20.100000000000001" customHeight="1">
      <c r="A67" s="10" t="s">
        <v>64</v>
      </c>
      <c r="B67" s="4">
        <v>18</v>
      </c>
      <c r="C67" s="8">
        <v>5</v>
      </c>
    </row>
    <row r="68" spans="1:3" ht="20.100000000000001" customHeight="1">
      <c r="A68" s="10" t="s">
        <v>65</v>
      </c>
      <c r="B68" s="4">
        <v>11</v>
      </c>
      <c r="C68" s="8">
        <v>2</v>
      </c>
    </row>
    <row r="69" spans="1:3" ht="20.100000000000001" customHeight="1">
      <c r="A69" s="10" t="s">
        <v>66</v>
      </c>
      <c r="B69" s="5">
        <v>8</v>
      </c>
      <c r="C69" s="5">
        <v>2</v>
      </c>
    </row>
    <row r="70" spans="1:3" ht="20.100000000000001" customHeight="1">
      <c r="A70" s="11" t="s">
        <v>67</v>
      </c>
      <c r="B70" s="4">
        <v>11</v>
      </c>
      <c r="C70" s="8">
        <v>4</v>
      </c>
    </row>
    <row r="71" spans="1:3" ht="20.100000000000001" customHeight="1">
      <c r="A71" s="11" t="s">
        <v>68</v>
      </c>
      <c r="B71" s="4">
        <v>7</v>
      </c>
      <c r="C71" s="7"/>
    </row>
    <row r="72" spans="1:3" ht="20.100000000000001" customHeight="1">
      <c r="A72" s="11" t="s">
        <v>69</v>
      </c>
      <c r="B72" s="5">
        <v>7</v>
      </c>
      <c r="C72" s="5">
        <v>4</v>
      </c>
    </row>
    <row r="73" spans="1:3" ht="20.100000000000001" customHeight="1">
      <c r="A73" s="10" t="s">
        <v>70</v>
      </c>
      <c r="B73" s="4">
        <v>7</v>
      </c>
      <c r="C73" s="8">
        <v>1</v>
      </c>
    </row>
    <row r="74" spans="1:3" ht="20.100000000000001" customHeight="1">
      <c r="A74" s="10" t="s">
        <v>71</v>
      </c>
      <c r="B74" s="4">
        <v>7</v>
      </c>
      <c r="C74" s="8">
        <v>1</v>
      </c>
    </row>
    <row r="75" spans="1:3" ht="20.100000000000001" customHeight="1">
      <c r="A75" s="10" t="s">
        <v>72</v>
      </c>
      <c r="B75" s="4">
        <v>11</v>
      </c>
      <c r="C75" s="8">
        <v>4</v>
      </c>
    </row>
    <row r="76" spans="1:3" ht="20.100000000000001" customHeight="1">
      <c r="A76" s="11" t="s">
        <v>73</v>
      </c>
      <c r="B76" s="4">
        <v>6</v>
      </c>
      <c r="C76" s="8">
        <v>2</v>
      </c>
    </row>
    <row r="77" spans="1:3" ht="20.100000000000001" customHeight="1">
      <c r="A77" s="11" t="s">
        <v>74</v>
      </c>
      <c r="B77" s="5">
        <v>13</v>
      </c>
      <c r="C77" s="5">
        <v>3</v>
      </c>
    </row>
    <row r="78" spans="1:3" ht="20.100000000000001" customHeight="1">
      <c r="A78" s="10" t="s">
        <v>75</v>
      </c>
      <c r="B78" s="4">
        <v>13</v>
      </c>
      <c r="C78" s="8">
        <v>5</v>
      </c>
    </row>
    <row r="79" spans="1:3" ht="20.100000000000001" customHeight="1">
      <c r="A79" s="14" t="s">
        <v>81</v>
      </c>
      <c r="B79" s="4">
        <v>12</v>
      </c>
      <c r="C79" s="8">
        <v>1</v>
      </c>
    </row>
    <row r="80" spans="1:3" ht="20.100000000000001" customHeight="1">
      <c r="A80" s="15" t="s">
        <v>82</v>
      </c>
      <c r="B80" s="15">
        <v>15</v>
      </c>
      <c r="C80" s="15">
        <v>4</v>
      </c>
    </row>
    <row r="81" spans="1:3" ht="20.100000000000001" customHeight="1">
      <c r="A81" s="15" t="s">
        <v>83</v>
      </c>
      <c r="B81" s="15">
        <v>5</v>
      </c>
      <c r="C81" s="15">
        <v>1</v>
      </c>
    </row>
    <row r="82" spans="1:3" ht="20.100000000000001" customHeight="1">
      <c r="A82" s="15" t="s">
        <v>84</v>
      </c>
      <c r="B82" s="15">
        <v>15</v>
      </c>
      <c r="C82" s="15">
        <v>7</v>
      </c>
    </row>
    <row r="83" spans="1:3" ht="20.100000000000001" customHeight="1">
      <c r="A83" s="15" t="s">
        <v>85</v>
      </c>
      <c r="B83" s="15">
        <v>14</v>
      </c>
      <c r="C83" s="15">
        <v>4</v>
      </c>
    </row>
    <row r="84" spans="1:3" ht="20.100000000000001" customHeight="1">
      <c r="A84" s="15" t="s">
        <v>86</v>
      </c>
      <c r="B84" s="15">
        <v>6</v>
      </c>
      <c r="C84" s="15">
        <v>2</v>
      </c>
    </row>
    <row r="85" spans="1:3" ht="20.100000000000001" customHeight="1">
      <c r="A85" s="15" t="s">
        <v>87</v>
      </c>
      <c r="B85" s="15">
        <v>16</v>
      </c>
      <c r="C85" s="15">
        <v>5</v>
      </c>
    </row>
    <row r="86" spans="1:3" ht="20.100000000000001" customHeight="1">
      <c r="A86" s="15" t="s">
        <v>88</v>
      </c>
      <c r="B86" s="15">
        <v>13</v>
      </c>
      <c r="C86" s="15">
        <v>5</v>
      </c>
    </row>
    <row r="87" spans="1:3" ht="20.100000000000001" customHeight="1">
      <c r="A87" s="15" t="s">
        <v>89</v>
      </c>
      <c r="B87" s="15">
        <v>12</v>
      </c>
      <c r="C87" s="21">
        <v>2</v>
      </c>
    </row>
    <row r="88" spans="1:3" ht="20.100000000000001" customHeight="1">
      <c r="A88" s="15" t="s">
        <v>90</v>
      </c>
      <c r="B88" s="15">
        <v>11</v>
      </c>
      <c r="C88" s="15">
        <v>5</v>
      </c>
    </row>
    <row r="89" spans="1:3" ht="20.100000000000001" customHeight="1">
      <c r="A89" s="15" t="s">
        <v>91</v>
      </c>
      <c r="B89" s="15">
        <v>16</v>
      </c>
      <c r="C89" s="15">
        <v>5</v>
      </c>
    </row>
    <row r="90" spans="1:3" ht="20.100000000000001" customHeight="1">
      <c r="A90" s="15" t="s">
        <v>92</v>
      </c>
      <c r="B90" s="15">
        <f>12-2</f>
        <v>10</v>
      </c>
      <c r="C90" s="15">
        <f>8+1</f>
        <v>9</v>
      </c>
    </row>
    <row r="91" spans="1:3" ht="20.100000000000001" customHeight="1">
      <c r="A91" s="15" t="s">
        <v>93</v>
      </c>
      <c r="B91" s="15">
        <v>7</v>
      </c>
      <c r="C91" s="15">
        <v>1</v>
      </c>
    </row>
    <row r="92" spans="1:3" ht="20.100000000000001" customHeight="1">
      <c r="A92" s="15" t="s">
        <v>127</v>
      </c>
      <c r="B92" s="15">
        <v>7</v>
      </c>
      <c r="C92" s="15">
        <v>3</v>
      </c>
    </row>
    <row r="93" spans="1:3" ht="20.100000000000001" customHeight="1">
      <c r="A93" s="15" t="s">
        <v>128</v>
      </c>
      <c r="B93" s="15">
        <v>5</v>
      </c>
      <c r="C93" s="15"/>
    </row>
    <row r="94" spans="1:3" ht="20.100000000000001" customHeight="1">
      <c r="A94" s="15" t="s">
        <v>129</v>
      </c>
      <c r="B94" s="15">
        <v>5</v>
      </c>
      <c r="C94" s="15">
        <v>1</v>
      </c>
    </row>
    <row r="95" spans="1:3" ht="20.100000000000001" customHeight="1">
      <c r="A95" s="15" t="s">
        <v>130</v>
      </c>
      <c r="B95" s="15">
        <v>13</v>
      </c>
      <c r="C95" s="15">
        <v>2</v>
      </c>
    </row>
    <row r="96" spans="1:3" ht="20.100000000000001" customHeight="1">
      <c r="A96" s="15" t="s">
        <v>131</v>
      </c>
      <c r="B96" s="15">
        <v>3</v>
      </c>
      <c r="C96" s="15">
        <v>1</v>
      </c>
    </row>
    <row r="97" spans="1:3" ht="20.100000000000001" customHeight="1">
      <c r="A97" s="15" t="s">
        <v>132</v>
      </c>
      <c r="B97" s="15">
        <v>6</v>
      </c>
      <c r="C97" s="15">
        <v>5</v>
      </c>
    </row>
    <row r="98" spans="1:3" ht="20.100000000000001" customHeight="1">
      <c r="A98" s="15" t="s">
        <v>133</v>
      </c>
      <c r="B98" s="15">
        <v>7</v>
      </c>
      <c r="C98" s="15">
        <v>3</v>
      </c>
    </row>
    <row r="99" spans="1:3" ht="20.100000000000001" customHeight="1">
      <c r="A99" s="15" t="s">
        <v>134</v>
      </c>
      <c r="B99" s="15">
        <v>5</v>
      </c>
      <c r="C99" s="15">
        <v>1</v>
      </c>
    </row>
    <row r="100" spans="1:3" ht="20.100000000000001" customHeight="1">
      <c r="A100" s="15" t="s">
        <v>135</v>
      </c>
      <c r="B100" s="15">
        <v>17</v>
      </c>
      <c r="C100" s="15">
        <v>3</v>
      </c>
    </row>
    <row r="101" spans="1:3" ht="20.100000000000001" customHeight="1">
      <c r="A101" s="15" t="s">
        <v>136</v>
      </c>
      <c r="B101" s="15">
        <v>7</v>
      </c>
      <c r="C101" s="15">
        <v>2</v>
      </c>
    </row>
    <row r="102" spans="1:3" ht="20.100000000000001" customHeight="1">
      <c r="A102" s="15" t="s">
        <v>137</v>
      </c>
      <c r="B102" s="15">
        <v>11</v>
      </c>
      <c r="C102" s="15">
        <v>2</v>
      </c>
    </row>
    <row r="103" spans="1:3" ht="20.100000000000001" customHeight="1">
      <c r="A103" s="15" t="s">
        <v>138</v>
      </c>
      <c r="B103" s="15">
        <v>10</v>
      </c>
      <c r="C103" s="15">
        <v>3</v>
      </c>
    </row>
    <row r="104" spans="1:3" ht="20.100000000000001" customHeight="1">
      <c r="A104" s="15" t="s">
        <v>170</v>
      </c>
      <c r="B104" s="15">
        <v>8</v>
      </c>
      <c r="C104" s="15">
        <v>4</v>
      </c>
    </row>
    <row r="105" spans="1:3" ht="20.100000000000001" customHeight="1">
      <c r="A105" s="15" t="s">
        <v>171</v>
      </c>
      <c r="B105" s="15">
        <v>5</v>
      </c>
      <c r="C105" s="15"/>
    </row>
    <row r="106" spans="1:3" ht="20.100000000000001" customHeight="1">
      <c r="A106" s="15" t="s">
        <v>172</v>
      </c>
      <c r="B106" s="15">
        <v>5</v>
      </c>
      <c r="C106" s="15">
        <v>2</v>
      </c>
    </row>
    <row r="107" spans="1:3" ht="20.100000000000001" customHeight="1">
      <c r="A107" s="15" t="s">
        <v>173</v>
      </c>
      <c r="B107" s="15">
        <v>1</v>
      </c>
      <c r="C107" s="15"/>
    </row>
    <row r="108" spans="1:3" ht="20.100000000000001" customHeight="1">
      <c r="A108" s="15" t="s">
        <v>174</v>
      </c>
      <c r="B108" s="15">
        <v>6</v>
      </c>
      <c r="C108" s="15">
        <v>1</v>
      </c>
    </row>
    <row r="109" spans="1:3" ht="20.100000000000001" customHeight="1">
      <c r="A109" s="15" t="s">
        <v>175</v>
      </c>
      <c r="B109" s="15">
        <v>5</v>
      </c>
      <c r="C109" s="15"/>
    </row>
    <row r="110" spans="1:3" ht="20.100000000000001" customHeight="1">
      <c r="A110" s="15" t="s">
        <v>223</v>
      </c>
      <c r="B110" s="15">
        <v>11</v>
      </c>
      <c r="C110" s="15"/>
    </row>
    <row r="111" spans="1:3" ht="20.100000000000001" customHeight="1">
      <c r="A111" s="15" t="s">
        <v>224</v>
      </c>
      <c r="B111" s="15">
        <v>7</v>
      </c>
      <c r="C111" s="15"/>
    </row>
    <row r="112" spans="1:3" ht="20.100000000000001" customHeight="1">
      <c r="A112" s="15" t="s">
        <v>225</v>
      </c>
      <c r="B112" s="15">
        <v>7</v>
      </c>
      <c r="C112" s="15">
        <v>1</v>
      </c>
    </row>
    <row r="113" spans="1:3" ht="20.100000000000001" customHeight="1">
      <c r="A113" s="15" t="s">
        <v>226</v>
      </c>
      <c r="B113" s="15">
        <v>5</v>
      </c>
      <c r="C113" s="15">
        <v>2</v>
      </c>
    </row>
    <row r="114" spans="1:3" ht="20.100000000000001" customHeight="1">
      <c r="A114" s="15" t="s">
        <v>227</v>
      </c>
      <c r="B114" s="15">
        <v>5</v>
      </c>
      <c r="C114" s="15"/>
    </row>
    <row r="115" spans="1:3" ht="20.100000000000001" customHeight="1">
      <c r="A115" s="15" t="s">
        <v>228</v>
      </c>
      <c r="B115" s="15">
        <v>13</v>
      </c>
      <c r="C115" s="15">
        <v>2</v>
      </c>
    </row>
    <row r="116" spans="1:3" ht="20.100000000000001" customHeight="1">
      <c r="A116" s="15" t="s">
        <v>252</v>
      </c>
      <c r="B116" s="15">
        <v>13</v>
      </c>
      <c r="C116" s="15">
        <v>2</v>
      </c>
    </row>
    <row r="117" spans="1:3" ht="20.100000000000001" customHeight="1">
      <c r="A117" s="15" t="s">
        <v>253</v>
      </c>
      <c r="B117" s="15">
        <v>7</v>
      </c>
      <c r="C117" s="15">
        <v>3</v>
      </c>
    </row>
    <row r="118" spans="1:3" ht="20.100000000000001" customHeight="1">
      <c r="A118" s="15" t="s">
        <v>254</v>
      </c>
      <c r="B118" s="15">
        <v>7</v>
      </c>
      <c r="C118" s="15">
        <v>3</v>
      </c>
    </row>
    <row r="119" spans="1:3" ht="20.100000000000001" customHeight="1">
      <c r="A119" s="15" t="s">
        <v>255</v>
      </c>
      <c r="B119" s="15">
        <v>5</v>
      </c>
      <c r="C119" s="15"/>
    </row>
    <row r="120" spans="1:3" ht="20.100000000000001" customHeight="1">
      <c r="A120" s="15" t="s">
        <v>256</v>
      </c>
      <c r="B120" s="15">
        <v>4</v>
      </c>
      <c r="C120" s="15"/>
    </row>
    <row r="121" spans="1:3" ht="20.100000000000001" customHeight="1">
      <c r="A121" s="15" t="s">
        <v>257</v>
      </c>
      <c r="B121" s="15">
        <v>11</v>
      </c>
      <c r="C121" s="15">
        <v>10</v>
      </c>
    </row>
    <row r="122" spans="1:3" ht="20.100000000000001" customHeight="1">
      <c r="A122" s="15" t="s">
        <v>311</v>
      </c>
      <c r="B122" s="15">
        <v>9</v>
      </c>
      <c r="C122" s="15"/>
    </row>
    <row r="123" spans="1:3" ht="20.100000000000001" customHeight="1">
      <c r="A123" s="15" t="s">
        <v>312</v>
      </c>
      <c r="B123" s="15">
        <v>5</v>
      </c>
      <c r="C123" s="15"/>
    </row>
    <row r="124" spans="1:3" ht="20.100000000000001" customHeight="1">
      <c r="A124" s="15" t="s">
        <v>313</v>
      </c>
      <c r="B124" s="15">
        <v>4</v>
      </c>
      <c r="C124" s="15">
        <v>1</v>
      </c>
    </row>
    <row r="125" spans="1:3" ht="20.100000000000001" customHeight="1">
      <c r="A125" s="15" t="s">
        <v>314</v>
      </c>
      <c r="B125" s="15">
        <v>1</v>
      </c>
      <c r="C125" s="15">
        <v>1</v>
      </c>
    </row>
    <row r="126" spans="1:3" ht="20.100000000000001" customHeight="1">
      <c r="A126" s="15" t="s">
        <v>315</v>
      </c>
      <c r="B126" s="15">
        <v>9</v>
      </c>
      <c r="C126" s="15">
        <v>2</v>
      </c>
    </row>
    <row r="127" spans="1:3" ht="20.100000000000001" customHeight="1">
      <c r="A127" s="15" t="s">
        <v>316</v>
      </c>
      <c r="B127" s="15">
        <v>4</v>
      </c>
      <c r="C127" s="15"/>
    </row>
    <row r="128" spans="1:3" ht="20.100000000000001" customHeight="1">
      <c r="A128" s="85"/>
      <c r="B128" s="15"/>
      <c r="C128" s="15"/>
    </row>
    <row r="129" spans="1:3" ht="20.100000000000001" customHeight="1">
      <c r="A129" s="9" t="s">
        <v>76</v>
      </c>
      <c r="B129" s="5">
        <f>SUM(B11:B127)</f>
        <v>2305</v>
      </c>
      <c r="C129" s="5">
        <f>SUM(C11:C127)</f>
        <v>847</v>
      </c>
    </row>
  </sheetData>
  <mergeCells count="2">
    <mergeCell ref="A2:C2"/>
    <mergeCell ref="A3:C3"/>
  </mergeCells>
  <phoneticPr fontId="1"/>
  <pageMargins left="1.6875" right="0" top="0.1875"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S128"/>
  <sheetViews>
    <sheetView tabSelected="1" workbookViewId="0"/>
  </sheetViews>
  <sheetFormatPr defaultRowHeight="13.5"/>
  <cols>
    <col min="1" max="1" width="11.375" bestFit="1" customWidth="1"/>
    <col min="2" max="2" width="10.375" customWidth="1"/>
    <col min="3" max="3" width="9" bestFit="1" customWidth="1"/>
    <col min="4" max="4" width="13" bestFit="1" customWidth="1"/>
    <col min="5" max="5" width="7.75" style="31" bestFit="1" customWidth="1"/>
    <col min="6" max="6" width="4.5" bestFit="1" customWidth="1"/>
    <col min="7" max="7" width="7" bestFit="1" customWidth="1"/>
  </cols>
  <sheetData>
    <row r="1" spans="1:7" ht="20.25" customHeight="1">
      <c r="A1" s="1"/>
      <c r="B1" s="1"/>
      <c r="C1" s="1"/>
    </row>
    <row r="2" spans="1:7" ht="39" customHeight="1">
      <c r="A2" s="73" t="s">
        <v>78</v>
      </c>
      <c r="B2" s="73"/>
      <c r="C2" s="73"/>
      <c r="D2" s="73"/>
    </row>
    <row r="3" spans="1:7" ht="20.100000000000001" customHeight="1">
      <c r="A3" s="71" t="s">
        <v>139</v>
      </c>
      <c r="B3" s="71"/>
      <c r="C3" s="71"/>
    </row>
    <row r="4" spans="1:7" ht="20.100000000000001" customHeight="1">
      <c r="A4" s="9" t="s">
        <v>0</v>
      </c>
      <c r="B4" s="2" t="s">
        <v>1</v>
      </c>
      <c r="C4" s="13" t="s">
        <v>79</v>
      </c>
      <c r="D4" s="16" t="s">
        <v>80</v>
      </c>
      <c r="E4" s="32" t="s">
        <v>169</v>
      </c>
      <c r="G4" t="s">
        <v>269</v>
      </c>
    </row>
    <row r="5" spans="1:7" ht="18" customHeight="1">
      <c r="A5" s="12">
        <v>37257</v>
      </c>
      <c r="B5" s="3"/>
      <c r="C5" s="7"/>
    </row>
    <row r="6" spans="1:7" ht="18" customHeight="1">
      <c r="A6" s="12">
        <v>37288</v>
      </c>
      <c r="B6" s="3"/>
      <c r="C6" s="7"/>
    </row>
    <row r="7" spans="1:7" ht="18" customHeight="1">
      <c r="A7" s="12">
        <v>37316</v>
      </c>
      <c r="B7" s="3"/>
      <c r="C7" s="7"/>
    </row>
    <row r="8" spans="1:7" ht="18" customHeight="1">
      <c r="A8" s="12">
        <v>37347</v>
      </c>
      <c r="B8" s="3"/>
      <c r="C8" s="7"/>
    </row>
    <row r="9" spans="1:7" ht="18" customHeight="1">
      <c r="A9" s="12">
        <v>37377</v>
      </c>
      <c r="B9" s="3"/>
      <c r="C9" s="7"/>
    </row>
    <row r="10" spans="1:7" ht="18" customHeight="1">
      <c r="A10" s="12">
        <v>37408</v>
      </c>
      <c r="B10" s="3"/>
      <c r="C10" s="7"/>
    </row>
    <row r="11" spans="1:7" ht="18" customHeight="1">
      <c r="A11" s="12">
        <v>37438</v>
      </c>
      <c r="B11" s="4">
        <f>副作用報告数!B11</f>
        <v>1</v>
      </c>
      <c r="C11" s="4">
        <f>副作用報告数!C11</f>
        <v>1</v>
      </c>
      <c r="D11">
        <f t="shared" ref="D11:D42" si="0">C11+D10</f>
        <v>1</v>
      </c>
      <c r="E11" s="31">
        <f>D11*100/$D$127</f>
        <v>0.1180637544273908</v>
      </c>
      <c r="F11">
        <v>1</v>
      </c>
    </row>
    <row r="12" spans="1:7" ht="18" customHeight="1">
      <c r="A12" s="12">
        <v>37469</v>
      </c>
      <c r="B12" s="4">
        <f>副作用報告数!B12</f>
        <v>5</v>
      </c>
      <c r="C12" s="4">
        <f>副作用報告数!C12</f>
        <v>3</v>
      </c>
      <c r="D12">
        <f t="shared" si="0"/>
        <v>4</v>
      </c>
      <c r="E12" s="31">
        <f t="shared" ref="E12:E75" si="1">D12*100/$D$127</f>
        <v>0.47225501770956319</v>
      </c>
      <c r="F12">
        <v>2</v>
      </c>
      <c r="G12" s="49">
        <f>(D12-D11)*100/D11</f>
        <v>300</v>
      </c>
    </row>
    <row r="13" spans="1:7" ht="18" customHeight="1">
      <c r="A13" s="12">
        <v>37500</v>
      </c>
      <c r="B13" s="4">
        <f>副作用報告数!B13</f>
        <v>12</v>
      </c>
      <c r="C13" s="4">
        <f>副作用報告数!C13</f>
        <v>7</v>
      </c>
      <c r="D13">
        <f t="shared" si="0"/>
        <v>11</v>
      </c>
      <c r="E13" s="31">
        <f t="shared" si="1"/>
        <v>1.2987012987012987</v>
      </c>
      <c r="F13">
        <v>3</v>
      </c>
      <c r="G13" s="49">
        <f t="shared" ref="G13:G76" si="2">(D13-D12)*100/D12</f>
        <v>175</v>
      </c>
    </row>
    <row r="14" spans="1:7" ht="18" customHeight="1">
      <c r="A14" s="12">
        <v>37530</v>
      </c>
      <c r="B14" s="4">
        <f>副作用報告数!B14</f>
        <v>110</v>
      </c>
      <c r="C14" s="4">
        <f>副作用報告数!C14</f>
        <v>51</v>
      </c>
      <c r="D14">
        <f t="shared" si="0"/>
        <v>62</v>
      </c>
      <c r="E14" s="31">
        <f t="shared" si="1"/>
        <v>7.3199527744982289</v>
      </c>
      <c r="F14">
        <v>4</v>
      </c>
      <c r="G14" s="49">
        <f t="shared" si="2"/>
        <v>463.63636363636363</v>
      </c>
    </row>
    <row r="15" spans="1:7" ht="18" customHeight="1">
      <c r="A15" s="12">
        <v>37561</v>
      </c>
      <c r="B15" s="4">
        <f>副作用報告数!B15</f>
        <v>169</v>
      </c>
      <c r="C15" s="4">
        <f>副作用報告数!C15</f>
        <v>81</v>
      </c>
      <c r="D15">
        <f t="shared" si="0"/>
        <v>143</v>
      </c>
      <c r="E15" s="31">
        <f t="shared" si="1"/>
        <v>16.883116883116884</v>
      </c>
      <c r="F15">
        <v>5</v>
      </c>
      <c r="G15" s="49">
        <f t="shared" si="2"/>
        <v>130.64516129032259</v>
      </c>
    </row>
    <row r="16" spans="1:7" ht="18" customHeight="1">
      <c r="A16" s="12">
        <v>37591</v>
      </c>
      <c r="B16" s="4">
        <f>副作用報告数!B16</f>
        <v>90</v>
      </c>
      <c r="C16" s="4">
        <f>副作用報告数!C16</f>
        <v>37</v>
      </c>
      <c r="D16">
        <f t="shared" si="0"/>
        <v>180</v>
      </c>
      <c r="E16" s="31">
        <f t="shared" si="1"/>
        <v>21.251475796930343</v>
      </c>
      <c r="F16">
        <v>6</v>
      </c>
      <c r="G16" s="49">
        <f t="shared" si="2"/>
        <v>25.874125874125873</v>
      </c>
    </row>
    <row r="17" spans="1:8" ht="18" customHeight="1">
      <c r="A17" s="12">
        <v>37622</v>
      </c>
      <c r="B17" s="4">
        <f>副作用報告数!B17</f>
        <v>79</v>
      </c>
      <c r="C17" s="4">
        <f>副作用報告数!C17</f>
        <v>27</v>
      </c>
      <c r="D17">
        <f t="shared" si="0"/>
        <v>207</v>
      </c>
      <c r="E17" s="31">
        <f t="shared" si="1"/>
        <v>24.439197166469892</v>
      </c>
      <c r="F17">
        <v>7</v>
      </c>
      <c r="G17" s="49">
        <f t="shared" si="2"/>
        <v>15</v>
      </c>
    </row>
    <row r="18" spans="1:8" ht="18" customHeight="1">
      <c r="A18" s="12">
        <v>37653</v>
      </c>
      <c r="B18" s="4">
        <f>副作用報告数!B18</f>
        <v>52</v>
      </c>
      <c r="C18" s="4">
        <f>副作用報告数!C18</f>
        <v>18</v>
      </c>
      <c r="D18">
        <f t="shared" si="0"/>
        <v>225</v>
      </c>
      <c r="E18" s="31">
        <f t="shared" si="1"/>
        <v>26.564344746162927</v>
      </c>
      <c r="F18">
        <v>8</v>
      </c>
      <c r="G18" s="49">
        <f t="shared" si="2"/>
        <v>8.695652173913043</v>
      </c>
    </row>
    <row r="19" spans="1:8" ht="18" customHeight="1">
      <c r="A19" s="12">
        <v>37681</v>
      </c>
      <c r="B19" s="4">
        <f>副作用報告数!B19</f>
        <v>42</v>
      </c>
      <c r="C19" s="4">
        <f>副作用報告数!C19</f>
        <v>18</v>
      </c>
      <c r="D19">
        <f t="shared" si="0"/>
        <v>243</v>
      </c>
      <c r="E19" s="31">
        <f t="shared" si="1"/>
        <v>28.689492325855962</v>
      </c>
      <c r="F19">
        <v>9</v>
      </c>
      <c r="G19" s="49">
        <f t="shared" si="2"/>
        <v>8</v>
      </c>
      <c r="H19">
        <f>D19</f>
        <v>243</v>
      </c>
    </row>
    <row r="20" spans="1:8" ht="18" customHeight="1">
      <c r="A20" s="12">
        <v>37712</v>
      </c>
      <c r="B20" s="4">
        <f>副作用報告数!B20</f>
        <v>50</v>
      </c>
      <c r="C20" s="4">
        <f>副作用報告数!C20</f>
        <v>22</v>
      </c>
      <c r="D20">
        <f t="shared" si="0"/>
        <v>265</v>
      </c>
      <c r="E20" s="31">
        <f t="shared" si="1"/>
        <v>31.286894923258561</v>
      </c>
      <c r="F20">
        <v>10</v>
      </c>
      <c r="G20" s="49">
        <f t="shared" si="2"/>
        <v>9.0534979423868318</v>
      </c>
    </row>
    <row r="21" spans="1:8" ht="18" customHeight="1">
      <c r="A21" s="12">
        <v>37742</v>
      </c>
      <c r="B21" s="4">
        <f>副作用報告数!B21</f>
        <v>41</v>
      </c>
      <c r="C21" s="4">
        <f>副作用報告数!C21</f>
        <v>17</v>
      </c>
      <c r="D21">
        <f t="shared" si="0"/>
        <v>282</v>
      </c>
      <c r="E21" s="31">
        <f t="shared" si="1"/>
        <v>33.293978748524204</v>
      </c>
      <c r="F21">
        <v>11</v>
      </c>
      <c r="G21" s="49">
        <f t="shared" si="2"/>
        <v>6.4150943396226419</v>
      </c>
    </row>
    <row r="22" spans="1:8" ht="18" customHeight="1">
      <c r="A22" s="12">
        <v>37773</v>
      </c>
      <c r="B22" s="4">
        <f>副作用報告数!B22</f>
        <v>31</v>
      </c>
      <c r="C22" s="4">
        <f>副作用報告数!C22</f>
        <v>13</v>
      </c>
      <c r="D22">
        <f t="shared" si="0"/>
        <v>295</v>
      </c>
      <c r="E22" s="31">
        <f t="shared" si="1"/>
        <v>34.828807556080285</v>
      </c>
      <c r="F22">
        <v>12</v>
      </c>
      <c r="G22" s="49">
        <f t="shared" si="2"/>
        <v>4.6099290780141846</v>
      </c>
    </row>
    <row r="23" spans="1:8" ht="18" customHeight="1">
      <c r="A23" s="12">
        <v>37803</v>
      </c>
      <c r="B23" s="4">
        <f>副作用報告数!B23</f>
        <v>37</v>
      </c>
      <c r="C23" s="4">
        <f>副作用報告数!C23</f>
        <v>14</v>
      </c>
      <c r="D23">
        <f t="shared" si="0"/>
        <v>309</v>
      </c>
      <c r="E23" s="31">
        <f t="shared" si="1"/>
        <v>36.481700118063756</v>
      </c>
      <c r="F23">
        <v>13</v>
      </c>
      <c r="G23" s="49">
        <f t="shared" si="2"/>
        <v>4.7457627118644066</v>
      </c>
    </row>
    <row r="24" spans="1:8" ht="18" customHeight="1">
      <c r="A24" s="12">
        <v>37834</v>
      </c>
      <c r="B24" s="4">
        <f>副作用報告数!B24</f>
        <v>26</v>
      </c>
      <c r="C24" s="4">
        <f>副作用報告数!C24</f>
        <v>10</v>
      </c>
      <c r="D24">
        <f t="shared" si="0"/>
        <v>319</v>
      </c>
      <c r="E24" s="31">
        <f t="shared" si="1"/>
        <v>37.662337662337663</v>
      </c>
      <c r="F24">
        <v>14</v>
      </c>
      <c r="G24" s="49">
        <f t="shared" si="2"/>
        <v>3.2362459546925568</v>
      </c>
    </row>
    <row r="25" spans="1:8" ht="18" customHeight="1">
      <c r="A25" s="12">
        <v>37865</v>
      </c>
      <c r="B25" s="4">
        <f>副作用報告数!B25</f>
        <v>29</v>
      </c>
      <c r="C25" s="4">
        <f>副作用報告数!C25</f>
        <v>8</v>
      </c>
      <c r="D25">
        <f t="shared" si="0"/>
        <v>327</v>
      </c>
      <c r="E25" s="31">
        <f t="shared" si="1"/>
        <v>38.606847697756791</v>
      </c>
      <c r="F25">
        <v>15</v>
      </c>
      <c r="G25" s="49">
        <f t="shared" si="2"/>
        <v>2.5078369905956115</v>
      </c>
    </row>
    <row r="26" spans="1:8" ht="18" customHeight="1">
      <c r="A26" s="12">
        <v>37895</v>
      </c>
      <c r="B26" s="4">
        <f>副作用報告数!B26</f>
        <v>55</v>
      </c>
      <c r="C26" s="4">
        <f>副作用報告数!C26</f>
        <v>26</v>
      </c>
      <c r="D26">
        <f t="shared" si="0"/>
        <v>353</v>
      </c>
      <c r="E26" s="31">
        <f t="shared" si="1"/>
        <v>41.676505312868947</v>
      </c>
      <c r="F26">
        <v>16</v>
      </c>
      <c r="G26" s="49">
        <f t="shared" si="2"/>
        <v>7.951070336391437</v>
      </c>
    </row>
    <row r="27" spans="1:8" ht="18" customHeight="1">
      <c r="A27" s="12">
        <v>37926</v>
      </c>
      <c r="B27" s="4">
        <f>副作用報告数!B27</f>
        <v>28</v>
      </c>
      <c r="C27" s="4">
        <f>副作用報告数!C27</f>
        <v>11</v>
      </c>
      <c r="D27">
        <f t="shared" si="0"/>
        <v>364</v>
      </c>
      <c r="E27" s="31">
        <f t="shared" si="1"/>
        <v>42.97520661157025</v>
      </c>
      <c r="F27">
        <v>17</v>
      </c>
      <c r="G27" s="49">
        <f t="shared" si="2"/>
        <v>3.1161473087818696</v>
      </c>
    </row>
    <row r="28" spans="1:8" ht="18" customHeight="1">
      <c r="A28" s="12">
        <v>37956</v>
      </c>
      <c r="B28" s="4">
        <f>副作用報告数!B28</f>
        <v>43</v>
      </c>
      <c r="C28" s="4">
        <f>副作用報告数!C28</f>
        <v>19</v>
      </c>
      <c r="D28">
        <f t="shared" si="0"/>
        <v>383</v>
      </c>
      <c r="E28" s="31">
        <f t="shared" si="1"/>
        <v>45.218417945690675</v>
      </c>
      <c r="F28">
        <v>18</v>
      </c>
      <c r="G28" s="49">
        <f t="shared" si="2"/>
        <v>5.2197802197802199</v>
      </c>
    </row>
    <row r="29" spans="1:8" ht="18" customHeight="1">
      <c r="A29" s="12">
        <v>37987</v>
      </c>
      <c r="B29" s="4">
        <f>副作用報告数!B29</f>
        <v>47</v>
      </c>
      <c r="C29" s="4">
        <f>副作用報告数!C29</f>
        <v>22</v>
      </c>
      <c r="D29">
        <f t="shared" si="0"/>
        <v>405</v>
      </c>
      <c r="E29" s="31">
        <f t="shared" si="1"/>
        <v>47.815820543093274</v>
      </c>
      <c r="F29">
        <v>19</v>
      </c>
      <c r="G29" s="49">
        <f t="shared" si="2"/>
        <v>5.7441253263707575</v>
      </c>
    </row>
    <row r="30" spans="1:8" ht="18" customHeight="1">
      <c r="A30" s="12">
        <v>38018</v>
      </c>
      <c r="B30" s="4">
        <f>副作用報告数!B30</f>
        <v>35</v>
      </c>
      <c r="C30" s="4">
        <f>副作用報告数!C30</f>
        <v>7</v>
      </c>
      <c r="D30">
        <f t="shared" si="0"/>
        <v>412</v>
      </c>
      <c r="E30" s="31">
        <f t="shared" si="1"/>
        <v>48.642266824085006</v>
      </c>
      <c r="F30">
        <v>20</v>
      </c>
      <c r="G30" s="49">
        <f t="shared" si="2"/>
        <v>1.728395061728395</v>
      </c>
    </row>
    <row r="31" spans="1:8" ht="18" customHeight="1">
      <c r="A31" s="12">
        <v>38047</v>
      </c>
      <c r="B31" s="4">
        <f>副作用報告数!B31</f>
        <v>97</v>
      </c>
      <c r="C31" s="4">
        <f>副作用報告数!C31</f>
        <v>31</v>
      </c>
      <c r="D31">
        <f t="shared" si="0"/>
        <v>443</v>
      </c>
      <c r="E31" s="31">
        <f t="shared" si="1"/>
        <v>52.302243211334122</v>
      </c>
      <c r="F31">
        <v>21</v>
      </c>
      <c r="G31" s="49">
        <f t="shared" si="2"/>
        <v>7.5242718446601939</v>
      </c>
      <c r="H31">
        <f>D31-D19</f>
        <v>200</v>
      </c>
    </row>
    <row r="32" spans="1:8" ht="18" customHeight="1">
      <c r="A32" s="12">
        <v>38078</v>
      </c>
      <c r="B32" s="4">
        <f>副作用報告数!B32</f>
        <v>47</v>
      </c>
      <c r="C32" s="4">
        <f>副作用報告数!C32</f>
        <v>19</v>
      </c>
      <c r="D32">
        <f t="shared" si="0"/>
        <v>462</v>
      </c>
      <c r="E32" s="31">
        <f t="shared" si="1"/>
        <v>54.545454545454547</v>
      </c>
      <c r="F32">
        <v>22</v>
      </c>
      <c r="G32" s="49">
        <f t="shared" si="2"/>
        <v>4.288939051918736</v>
      </c>
    </row>
    <row r="33" spans="1:19" ht="18" customHeight="1">
      <c r="A33" s="12">
        <v>38108</v>
      </c>
      <c r="B33" s="4">
        <f>副作用報告数!B33</f>
        <v>25</v>
      </c>
      <c r="C33" s="4">
        <f>副作用報告数!C33</f>
        <v>15</v>
      </c>
      <c r="D33">
        <f t="shared" si="0"/>
        <v>477</v>
      </c>
      <c r="E33" s="31">
        <f t="shared" si="1"/>
        <v>56.316410861865407</v>
      </c>
      <c r="F33">
        <v>23</v>
      </c>
      <c r="G33" s="49">
        <f t="shared" si="2"/>
        <v>3.2467532467532467</v>
      </c>
    </row>
    <row r="34" spans="1:19" ht="18" customHeight="1">
      <c r="A34" s="12">
        <v>38139</v>
      </c>
      <c r="B34" s="4">
        <f>副作用報告数!B34</f>
        <v>29</v>
      </c>
      <c r="C34" s="4">
        <f>副作用報告数!C34</f>
        <v>7</v>
      </c>
      <c r="D34">
        <f t="shared" si="0"/>
        <v>484</v>
      </c>
      <c r="E34" s="31">
        <f t="shared" si="1"/>
        <v>57.142857142857146</v>
      </c>
      <c r="F34">
        <v>24</v>
      </c>
      <c r="G34" s="49">
        <f t="shared" si="2"/>
        <v>1.4675052410901468</v>
      </c>
    </row>
    <row r="35" spans="1:19" ht="18" customHeight="1">
      <c r="A35" s="12">
        <v>38169</v>
      </c>
      <c r="B35" s="4">
        <f>副作用報告数!B35</f>
        <v>29</v>
      </c>
      <c r="C35" s="4">
        <f>副作用報告数!C35</f>
        <v>11</v>
      </c>
      <c r="D35">
        <f t="shared" si="0"/>
        <v>495</v>
      </c>
      <c r="E35" s="31">
        <f t="shared" si="1"/>
        <v>58.441558441558442</v>
      </c>
      <c r="F35">
        <v>25</v>
      </c>
      <c r="G35" s="49">
        <f t="shared" si="2"/>
        <v>2.2727272727272729</v>
      </c>
    </row>
    <row r="36" spans="1:19" ht="18" customHeight="1">
      <c r="A36" s="12">
        <v>38200</v>
      </c>
      <c r="B36" s="4">
        <f>副作用報告数!B36</f>
        <v>28</v>
      </c>
      <c r="C36" s="4">
        <f>副作用報告数!C36</f>
        <v>10</v>
      </c>
      <c r="D36">
        <f t="shared" si="0"/>
        <v>505</v>
      </c>
      <c r="E36" s="31">
        <f t="shared" si="1"/>
        <v>59.622195985832349</v>
      </c>
      <c r="F36">
        <v>26</v>
      </c>
      <c r="G36" s="49">
        <f t="shared" si="2"/>
        <v>2.0202020202020203</v>
      </c>
    </row>
    <row r="37" spans="1:19" ht="18" customHeight="1">
      <c r="A37" s="12">
        <v>38231</v>
      </c>
      <c r="B37" s="4">
        <f>副作用報告数!B37</f>
        <v>32</v>
      </c>
      <c r="C37" s="4">
        <f>副作用報告数!C37</f>
        <v>17</v>
      </c>
      <c r="D37">
        <f t="shared" si="0"/>
        <v>522</v>
      </c>
      <c r="E37" s="31">
        <f t="shared" si="1"/>
        <v>61.629279811097994</v>
      </c>
      <c r="F37">
        <v>27</v>
      </c>
      <c r="G37" s="49">
        <f t="shared" si="2"/>
        <v>3.3663366336633662</v>
      </c>
    </row>
    <row r="38" spans="1:19" ht="18" customHeight="1">
      <c r="A38" s="12">
        <v>38261</v>
      </c>
      <c r="B38" s="4">
        <f>副作用報告数!B38</f>
        <v>29</v>
      </c>
      <c r="C38" s="4">
        <f>副作用報告数!C38</f>
        <v>10</v>
      </c>
      <c r="D38">
        <f t="shared" si="0"/>
        <v>532</v>
      </c>
      <c r="E38" s="31">
        <f t="shared" si="1"/>
        <v>62.809917355371901</v>
      </c>
      <c r="F38">
        <v>28</v>
      </c>
      <c r="G38" s="49">
        <f t="shared" si="2"/>
        <v>1.9157088122605364</v>
      </c>
    </row>
    <row r="39" spans="1:19" ht="18" customHeight="1">
      <c r="A39" s="12">
        <v>38292</v>
      </c>
      <c r="B39" s="4">
        <f>副作用報告数!B39</f>
        <v>29</v>
      </c>
      <c r="C39" s="4">
        <f>副作用報告数!C39</f>
        <v>15</v>
      </c>
      <c r="D39">
        <f t="shared" si="0"/>
        <v>547</v>
      </c>
      <c r="E39" s="31">
        <f t="shared" si="1"/>
        <v>64.580873671782768</v>
      </c>
      <c r="F39">
        <v>29</v>
      </c>
      <c r="G39" s="49">
        <f t="shared" si="2"/>
        <v>2.8195488721804511</v>
      </c>
    </row>
    <row r="40" spans="1:19" ht="18" customHeight="1">
      <c r="A40" s="12">
        <v>38322</v>
      </c>
      <c r="B40" s="4">
        <f>副作用報告数!B40</f>
        <v>29</v>
      </c>
      <c r="C40" s="4">
        <f>副作用報告数!C40</f>
        <v>11</v>
      </c>
      <c r="D40">
        <f t="shared" si="0"/>
        <v>558</v>
      </c>
      <c r="E40" s="31">
        <f t="shared" si="1"/>
        <v>65.879574970484057</v>
      </c>
      <c r="F40">
        <v>30</v>
      </c>
      <c r="G40" s="49">
        <f t="shared" si="2"/>
        <v>2.0109689213893969</v>
      </c>
    </row>
    <row r="41" spans="1:19" ht="18" customHeight="1">
      <c r="A41" s="12">
        <v>38353</v>
      </c>
      <c r="B41" s="4">
        <f>副作用報告数!B41</f>
        <v>28</v>
      </c>
      <c r="C41" s="4">
        <f>副作用報告数!C41</f>
        <v>8</v>
      </c>
      <c r="D41">
        <f t="shared" si="0"/>
        <v>566</v>
      </c>
      <c r="E41" s="31">
        <f t="shared" si="1"/>
        <v>66.824085005903186</v>
      </c>
      <c r="F41">
        <v>31</v>
      </c>
      <c r="G41" s="49">
        <f t="shared" si="2"/>
        <v>1.4336917562724014</v>
      </c>
    </row>
    <row r="42" spans="1:19" ht="18" customHeight="1">
      <c r="A42" s="12">
        <v>38384</v>
      </c>
      <c r="B42" s="4">
        <f>副作用報告数!B42</f>
        <v>9</v>
      </c>
      <c r="C42" s="4">
        <f>副作用報告数!C42</f>
        <v>3</v>
      </c>
      <c r="D42">
        <f t="shared" si="0"/>
        <v>569</v>
      </c>
      <c r="E42" s="31">
        <f t="shared" si="1"/>
        <v>67.178276269185361</v>
      </c>
      <c r="F42">
        <v>32</v>
      </c>
      <c r="G42" s="49">
        <f t="shared" si="2"/>
        <v>0.53003533568904593</v>
      </c>
    </row>
    <row r="43" spans="1:19" ht="18" customHeight="1">
      <c r="A43" s="12">
        <v>38412</v>
      </c>
      <c r="B43" s="4">
        <f>副作用報告数!B43</f>
        <v>28</v>
      </c>
      <c r="C43" s="4">
        <f>副作用報告数!C43</f>
        <v>7</v>
      </c>
      <c r="D43">
        <f t="shared" ref="D43:D74" si="3">C43+D42</f>
        <v>576</v>
      </c>
      <c r="E43" s="31">
        <f t="shared" si="1"/>
        <v>68.004722550177092</v>
      </c>
      <c r="F43">
        <v>33</v>
      </c>
      <c r="G43" s="49">
        <f t="shared" si="2"/>
        <v>1.2302284710017575</v>
      </c>
      <c r="H43">
        <f>D43-D31</f>
        <v>133</v>
      </c>
    </row>
    <row r="44" spans="1:19" ht="18" customHeight="1">
      <c r="A44" s="12">
        <v>38443</v>
      </c>
      <c r="B44" s="4">
        <f>副作用報告数!B44</f>
        <v>20</v>
      </c>
      <c r="C44" s="4">
        <f>副作用報告数!C44</f>
        <v>8</v>
      </c>
      <c r="D44">
        <f t="shared" si="3"/>
        <v>584</v>
      </c>
      <c r="E44" s="31">
        <f t="shared" si="1"/>
        <v>68.949232585596221</v>
      </c>
      <c r="F44">
        <v>34</v>
      </c>
      <c r="G44" s="49">
        <f t="shared" si="2"/>
        <v>1.3888888888888888</v>
      </c>
    </row>
    <row r="45" spans="1:19" ht="18" customHeight="1">
      <c r="A45" s="12">
        <v>38473</v>
      </c>
      <c r="B45" s="4">
        <f>副作用報告数!B45</f>
        <v>21</v>
      </c>
      <c r="C45" s="4">
        <f>副作用報告数!C45</f>
        <v>9</v>
      </c>
      <c r="D45">
        <f t="shared" si="3"/>
        <v>593</v>
      </c>
      <c r="E45" s="31">
        <f t="shared" si="1"/>
        <v>70.011806375442745</v>
      </c>
      <c r="F45">
        <v>35</v>
      </c>
      <c r="G45" s="49">
        <f t="shared" si="2"/>
        <v>1.5410958904109588</v>
      </c>
    </row>
    <row r="46" spans="1:19" ht="18" customHeight="1">
      <c r="A46" s="12">
        <v>38504</v>
      </c>
      <c r="B46" s="4">
        <f>副作用報告数!B46</f>
        <v>17</v>
      </c>
      <c r="C46" s="4">
        <f>副作用報告数!C46</f>
        <v>8</v>
      </c>
      <c r="D46">
        <f t="shared" si="3"/>
        <v>601</v>
      </c>
      <c r="E46" s="31">
        <f t="shared" si="1"/>
        <v>70.956316410861859</v>
      </c>
      <c r="F46">
        <v>36</v>
      </c>
      <c r="G46" s="49">
        <f t="shared" si="2"/>
        <v>1.3490725126475549</v>
      </c>
    </row>
    <row r="47" spans="1:19" ht="18" customHeight="1">
      <c r="A47" s="12">
        <v>38534</v>
      </c>
      <c r="B47" s="4">
        <f>副作用報告数!B47</f>
        <v>20</v>
      </c>
      <c r="C47" s="4">
        <f>副作用報告数!C47</f>
        <v>9</v>
      </c>
      <c r="D47">
        <f t="shared" si="3"/>
        <v>610</v>
      </c>
      <c r="E47" s="31">
        <f t="shared" si="1"/>
        <v>72.018890200708384</v>
      </c>
      <c r="F47">
        <v>37</v>
      </c>
      <c r="G47" s="49">
        <f t="shared" si="2"/>
        <v>1.497504159733777</v>
      </c>
      <c r="S47" s="27"/>
    </row>
    <row r="48" spans="1:19" ht="18" customHeight="1">
      <c r="A48" s="12">
        <v>38565</v>
      </c>
      <c r="B48" s="4">
        <f>副作用報告数!B48</f>
        <v>13</v>
      </c>
      <c r="C48" s="4">
        <f>副作用報告数!C48</f>
        <v>2</v>
      </c>
      <c r="D48">
        <f t="shared" si="3"/>
        <v>612</v>
      </c>
      <c r="E48" s="31">
        <f t="shared" si="1"/>
        <v>72.255017709563162</v>
      </c>
      <c r="F48">
        <v>38</v>
      </c>
      <c r="G48" s="49">
        <f t="shared" si="2"/>
        <v>0.32786885245901637</v>
      </c>
    </row>
    <row r="49" spans="1:8" ht="18" customHeight="1">
      <c r="A49" s="12">
        <v>38596</v>
      </c>
      <c r="B49" s="4">
        <f>副作用報告数!B49</f>
        <v>14</v>
      </c>
      <c r="C49" s="4">
        <f>副作用報告数!C49</f>
        <v>6</v>
      </c>
      <c r="D49">
        <f t="shared" si="3"/>
        <v>618</v>
      </c>
      <c r="E49" s="31">
        <f t="shared" si="1"/>
        <v>72.963400236127512</v>
      </c>
      <c r="F49">
        <v>39</v>
      </c>
      <c r="G49" s="49">
        <f t="shared" si="2"/>
        <v>0.98039215686274506</v>
      </c>
    </row>
    <row r="50" spans="1:8" ht="18" customHeight="1">
      <c r="A50" s="12">
        <v>38626</v>
      </c>
      <c r="B50" s="4">
        <f>副作用報告数!B50</f>
        <v>12</v>
      </c>
      <c r="C50" s="4">
        <f>副作用報告数!C50</f>
        <v>5</v>
      </c>
      <c r="D50">
        <f t="shared" si="3"/>
        <v>623</v>
      </c>
      <c r="E50" s="31">
        <f t="shared" si="1"/>
        <v>73.553719008264466</v>
      </c>
      <c r="F50">
        <v>40</v>
      </c>
      <c r="G50" s="49">
        <f t="shared" si="2"/>
        <v>0.80906148867313921</v>
      </c>
    </row>
    <row r="51" spans="1:8" ht="18" customHeight="1">
      <c r="A51" s="12">
        <v>38657</v>
      </c>
      <c r="B51" s="4">
        <f>副作用報告数!B51</f>
        <v>21</v>
      </c>
      <c r="C51" s="4">
        <f>副作用報告数!C51</f>
        <v>5</v>
      </c>
      <c r="D51">
        <f t="shared" si="3"/>
        <v>628</v>
      </c>
      <c r="E51" s="31">
        <f t="shared" si="1"/>
        <v>74.144037780401419</v>
      </c>
      <c r="F51">
        <v>41</v>
      </c>
      <c r="G51" s="49">
        <f t="shared" si="2"/>
        <v>0.8025682182985554</v>
      </c>
    </row>
    <row r="52" spans="1:8" ht="18" customHeight="1">
      <c r="A52" s="12">
        <v>38687</v>
      </c>
      <c r="B52" s="4">
        <f>副作用報告数!B52</f>
        <v>32</v>
      </c>
      <c r="C52" s="4">
        <f>副作用報告数!C52</f>
        <v>10</v>
      </c>
      <c r="D52">
        <f t="shared" si="3"/>
        <v>638</v>
      </c>
      <c r="E52" s="31">
        <f t="shared" si="1"/>
        <v>75.324675324675326</v>
      </c>
      <c r="F52">
        <v>42</v>
      </c>
      <c r="G52" s="49">
        <f t="shared" si="2"/>
        <v>1.5923566878980893</v>
      </c>
    </row>
    <row r="53" spans="1:8" ht="18" customHeight="1">
      <c r="A53" s="12">
        <v>38718</v>
      </c>
      <c r="B53" s="4">
        <f>副作用報告数!B53</f>
        <v>14</v>
      </c>
      <c r="C53" s="4">
        <f>副作用報告数!C53</f>
        <v>1</v>
      </c>
      <c r="D53">
        <f t="shared" si="3"/>
        <v>639</v>
      </c>
      <c r="E53" s="31">
        <f t="shared" si="1"/>
        <v>75.442739079102722</v>
      </c>
      <c r="F53">
        <v>43</v>
      </c>
      <c r="G53" s="49">
        <f t="shared" si="2"/>
        <v>0.15673981191222572</v>
      </c>
    </row>
    <row r="54" spans="1:8" ht="18" customHeight="1">
      <c r="A54" s="12">
        <v>38749</v>
      </c>
      <c r="B54" s="4">
        <f>副作用報告数!B54</f>
        <v>14</v>
      </c>
      <c r="C54" s="4">
        <f>副作用報告数!C54</f>
        <v>3</v>
      </c>
      <c r="D54">
        <f t="shared" si="3"/>
        <v>642</v>
      </c>
      <c r="E54" s="31">
        <f t="shared" si="1"/>
        <v>75.796930342384883</v>
      </c>
      <c r="F54">
        <v>44</v>
      </c>
      <c r="G54" s="49">
        <f t="shared" si="2"/>
        <v>0.46948356807511737</v>
      </c>
    </row>
    <row r="55" spans="1:8" ht="18" customHeight="1">
      <c r="A55" s="12">
        <v>38777</v>
      </c>
      <c r="B55" s="4">
        <f>副作用報告数!B55</f>
        <v>14</v>
      </c>
      <c r="C55" s="4">
        <f>副作用報告数!C55</f>
        <v>3</v>
      </c>
      <c r="D55">
        <f t="shared" si="3"/>
        <v>645</v>
      </c>
      <c r="E55" s="31">
        <f t="shared" si="1"/>
        <v>76.151121605667058</v>
      </c>
      <c r="F55">
        <v>45</v>
      </c>
      <c r="G55" s="49">
        <f t="shared" si="2"/>
        <v>0.46728971962616822</v>
      </c>
      <c r="H55">
        <f>D55-D43</f>
        <v>69</v>
      </c>
    </row>
    <row r="56" spans="1:8" ht="18" customHeight="1">
      <c r="A56" s="12">
        <v>38808</v>
      </c>
      <c r="B56" s="4">
        <f>副作用報告数!B56</f>
        <v>11</v>
      </c>
      <c r="C56" s="4">
        <f>副作用報告数!C56</f>
        <v>6</v>
      </c>
      <c r="D56">
        <f t="shared" si="3"/>
        <v>651</v>
      </c>
      <c r="E56" s="31">
        <f t="shared" si="1"/>
        <v>76.859504132231407</v>
      </c>
      <c r="F56">
        <v>46</v>
      </c>
      <c r="G56" s="49">
        <f t="shared" si="2"/>
        <v>0.93023255813953487</v>
      </c>
    </row>
    <row r="57" spans="1:8" ht="18" customHeight="1">
      <c r="A57" s="12">
        <v>38838</v>
      </c>
      <c r="B57" s="4">
        <f>副作用報告数!B57</f>
        <v>15</v>
      </c>
      <c r="C57" s="4">
        <f>副作用報告数!C57</f>
        <v>6</v>
      </c>
      <c r="D57">
        <f t="shared" si="3"/>
        <v>657</v>
      </c>
      <c r="E57" s="31">
        <f t="shared" si="1"/>
        <v>77.567886658795743</v>
      </c>
      <c r="F57">
        <v>47</v>
      </c>
      <c r="G57" s="49">
        <f t="shared" si="2"/>
        <v>0.92165898617511521</v>
      </c>
    </row>
    <row r="58" spans="1:8" ht="18" customHeight="1">
      <c r="A58" s="12">
        <v>38869</v>
      </c>
      <c r="B58" s="4">
        <f>副作用報告数!B58</f>
        <v>25</v>
      </c>
      <c r="C58" s="4">
        <f>副作用報告数!C58</f>
        <v>10</v>
      </c>
      <c r="D58">
        <f t="shared" si="3"/>
        <v>667</v>
      </c>
      <c r="E58" s="31">
        <f t="shared" si="1"/>
        <v>78.748524203069664</v>
      </c>
      <c r="F58">
        <v>48</v>
      </c>
      <c r="G58" s="49">
        <f t="shared" si="2"/>
        <v>1.5220700152207001</v>
      </c>
    </row>
    <row r="59" spans="1:8" ht="18" customHeight="1">
      <c r="A59" s="12">
        <v>38899</v>
      </c>
      <c r="B59" s="4">
        <f>副作用報告数!B59</f>
        <v>6</v>
      </c>
      <c r="C59" s="4">
        <f>副作用報告数!C59</f>
        <v>1</v>
      </c>
      <c r="D59">
        <f t="shared" si="3"/>
        <v>668</v>
      </c>
      <c r="E59" s="31">
        <f t="shared" si="1"/>
        <v>78.866587957497046</v>
      </c>
      <c r="F59">
        <v>49</v>
      </c>
      <c r="G59" s="49">
        <f t="shared" si="2"/>
        <v>0.14992503748125938</v>
      </c>
    </row>
    <row r="60" spans="1:8" ht="18" customHeight="1">
      <c r="A60" s="12">
        <v>38930</v>
      </c>
      <c r="B60" s="4">
        <f>副作用報告数!B60</f>
        <v>8</v>
      </c>
      <c r="C60" s="4">
        <f>副作用報告数!C60</f>
        <v>3</v>
      </c>
      <c r="D60">
        <f t="shared" si="3"/>
        <v>671</v>
      </c>
      <c r="E60" s="31">
        <f t="shared" si="1"/>
        <v>79.220779220779221</v>
      </c>
      <c r="F60">
        <v>50</v>
      </c>
      <c r="G60" s="49">
        <f t="shared" si="2"/>
        <v>0.44910179640718562</v>
      </c>
    </row>
    <row r="61" spans="1:8" ht="18" customHeight="1">
      <c r="A61" s="12">
        <v>38961</v>
      </c>
      <c r="B61" s="4">
        <f>副作用報告数!B61</f>
        <v>13</v>
      </c>
      <c r="C61" s="4">
        <f>副作用報告数!C61</f>
        <v>8</v>
      </c>
      <c r="D61">
        <f t="shared" si="3"/>
        <v>679</v>
      </c>
      <c r="E61" s="31">
        <f t="shared" si="1"/>
        <v>80.165289256198349</v>
      </c>
      <c r="F61">
        <v>51</v>
      </c>
      <c r="G61" s="49">
        <f t="shared" si="2"/>
        <v>1.1922503725782414</v>
      </c>
    </row>
    <row r="62" spans="1:8" ht="18" customHeight="1">
      <c r="A62" s="12">
        <v>38991</v>
      </c>
      <c r="B62" s="4">
        <f>副作用報告数!B62</f>
        <v>6</v>
      </c>
      <c r="C62" s="4">
        <f>副作用報告数!C62</f>
        <v>3</v>
      </c>
      <c r="D62">
        <f t="shared" si="3"/>
        <v>682</v>
      </c>
      <c r="E62" s="31">
        <f t="shared" si="1"/>
        <v>80.519480519480524</v>
      </c>
      <c r="F62">
        <v>52</v>
      </c>
      <c r="G62" s="49">
        <f t="shared" si="2"/>
        <v>0.4418262150220913</v>
      </c>
    </row>
    <row r="63" spans="1:8" ht="18" customHeight="1">
      <c r="A63" s="12">
        <v>39022</v>
      </c>
      <c r="B63" s="4">
        <f>副作用報告数!B63</f>
        <v>13</v>
      </c>
      <c r="C63" s="4">
        <f>副作用報告数!C63</f>
        <v>2</v>
      </c>
      <c r="D63">
        <f t="shared" si="3"/>
        <v>684</v>
      </c>
      <c r="E63" s="31">
        <f t="shared" si="1"/>
        <v>80.755608028335303</v>
      </c>
      <c r="F63">
        <v>53</v>
      </c>
      <c r="G63" s="49">
        <f t="shared" si="2"/>
        <v>0.2932551319648094</v>
      </c>
    </row>
    <row r="64" spans="1:8" ht="18" customHeight="1">
      <c r="A64" s="12">
        <v>39052</v>
      </c>
      <c r="B64" s="4">
        <f>副作用報告数!B64</f>
        <v>16</v>
      </c>
      <c r="C64" s="4">
        <f>副作用報告数!C64</f>
        <v>7</v>
      </c>
      <c r="D64">
        <f t="shared" si="3"/>
        <v>691</v>
      </c>
      <c r="E64" s="31">
        <f t="shared" si="1"/>
        <v>81.582054309327035</v>
      </c>
      <c r="F64">
        <v>54</v>
      </c>
      <c r="G64" s="49">
        <f t="shared" si="2"/>
        <v>1.0233918128654971</v>
      </c>
    </row>
    <row r="65" spans="1:8" ht="18" customHeight="1">
      <c r="A65" s="12">
        <v>39083</v>
      </c>
      <c r="B65" s="4">
        <f>副作用報告数!B65</f>
        <v>18</v>
      </c>
      <c r="C65" s="4">
        <f>副作用報告数!C65</f>
        <v>7</v>
      </c>
      <c r="D65">
        <f t="shared" si="3"/>
        <v>698</v>
      </c>
      <c r="E65" s="31">
        <f t="shared" si="1"/>
        <v>82.408500590318766</v>
      </c>
      <c r="F65">
        <v>55</v>
      </c>
      <c r="G65" s="49">
        <f t="shared" si="2"/>
        <v>1.0130246020260492</v>
      </c>
    </row>
    <row r="66" spans="1:8" ht="18" customHeight="1">
      <c r="A66" s="12">
        <v>39114</v>
      </c>
      <c r="B66" s="4">
        <f>副作用報告数!B66</f>
        <v>17</v>
      </c>
      <c r="C66" s="4">
        <f>副作用報告数!C66</f>
        <v>5</v>
      </c>
      <c r="D66">
        <f t="shared" si="3"/>
        <v>703</v>
      </c>
      <c r="E66" s="31">
        <f t="shared" si="1"/>
        <v>82.99881936245572</v>
      </c>
      <c r="F66">
        <v>56</v>
      </c>
      <c r="G66" s="49">
        <f t="shared" si="2"/>
        <v>0.71633237822349571</v>
      </c>
    </row>
    <row r="67" spans="1:8" ht="18" customHeight="1">
      <c r="A67" s="12">
        <v>39142</v>
      </c>
      <c r="B67" s="4">
        <f>副作用報告数!B67</f>
        <v>18</v>
      </c>
      <c r="C67" s="4">
        <f>副作用報告数!C67</f>
        <v>5</v>
      </c>
      <c r="D67">
        <f t="shared" si="3"/>
        <v>708</v>
      </c>
      <c r="E67" s="31">
        <f t="shared" si="1"/>
        <v>83.589138134592673</v>
      </c>
      <c r="F67">
        <v>57</v>
      </c>
      <c r="G67" s="49">
        <f t="shared" si="2"/>
        <v>0.71123755334281646</v>
      </c>
      <c r="H67">
        <f>D67-D55</f>
        <v>63</v>
      </c>
    </row>
    <row r="68" spans="1:8" ht="18" customHeight="1">
      <c r="A68" s="12">
        <v>39173</v>
      </c>
      <c r="B68" s="4">
        <f>副作用報告数!B68</f>
        <v>11</v>
      </c>
      <c r="C68" s="4">
        <f>副作用報告数!C68</f>
        <v>2</v>
      </c>
      <c r="D68">
        <f t="shared" si="3"/>
        <v>710</v>
      </c>
      <c r="E68" s="31">
        <f t="shared" si="1"/>
        <v>83.825265643447466</v>
      </c>
      <c r="F68">
        <v>58</v>
      </c>
      <c r="G68" s="49">
        <f t="shared" si="2"/>
        <v>0.2824858757062147</v>
      </c>
    </row>
    <row r="69" spans="1:8" ht="18" customHeight="1">
      <c r="A69" s="12">
        <v>39203</v>
      </c>
      <c r="B69" s="4">
        <f>副作用報告数!B69</f>
        <v>8</v>
      </c>
      <c r="C69" s="4">
        <f>副作用報告数!C69</f>
        <v>2</v>
      </c>
      <c r="D69">
        <f t="shared" si="3"/>
        <v>712</v>
      </c>
      <c r="E69" s="31">
        <f t="shared" si="1"/>
        <v>84.061393152302244</v>
      </c>
      <c r="F69">
        <v>59</v>
      </c>
      <c r="G69" s="49">
        <f t="shared" si="2"/>
        <v>0.28169014084507044</v>
      </c>
    </row>
    <row r="70" spans="1:8" ht="18" customHeight="1">
      <c r="A70" s="12">
        <v>39234</v>
      </c>
      <c r="B70" s="4">
        <f>副作用報告数!B70</f>
        <v>11</v>
      </c>
      <c r="C70" s="4">
        <f>副作用報告数!C70</f>
        <v>4</v>
      </c>
      <c r="D70">
        <f t="shared" si="3"/>
        <v>716</v>
      </c>
      <c r="E70" s="31">
        <f t="shared" si="1"/>
        <v>84.533648170011801</v>
      </c>
      <c r="F70">
        <v>60</v>
      </c>
      <c r="G70" s="49">
        <f t="shared" si="2"/>
        <v>0.5617977528089888</v>
      </c>
    </row>
    <row r="71" spans="1:8" ht="18" customHeight="1">
      <c r="A71" s="12">
        <v>39264</v>
      </c>
      <c r="B71" s="4">
        <f>副作用報告数!B71</f>
        <v>7</v>
      </c>
      <c r="C71" s="4">
        <f>副作用報告数!C71</f>
        <v>0</v>
      </c>
      <c r="D71">
        <f t="shared" si="3"/>
        <v>716</v>
      </c>
      <c r="E71" s="31">
        <f t="shared" si="1"/>
        <v>84.533648170011801</v>
      </c>
      <c r="F71">
        <v>61</v>
      </c>
      <c r="G71" s="49">
        <f t="shared" si="2"/>
        <v>0</v>
      </c>
    </row>
    <row r="72" spans="1:8" ht="18" customHeight="1">
      <c r="A72" s="12">
        <v>39295</v>
      </c>
      <c r="B72" s="4">
        <f>副作用報告数!B72</f>
        <v>7</v>
      </c>
      <c r="C72" s="4">
        <f>副作用報告数!C72</f>
        <v>4</v>
      </c>
      <c r="D72">
        <f t="shared" si="3"/>
        <v>720</v>
      </c>
      <c r="E72" s="31">
        <f t="shared" si="1"/>
        <v>85.005903187721373</v>
      </c>
      <c r="F72">
        <v>62</v>
      </c>
      <c r="G72" s="49">
        <f t="shared" si="2"/>
        <v>0.55865921787709494</v>
      </c>
    </row>
    <row r="73" spans="1:8" ht="18" customHeight="1">
      <c r="A73" s="12">
        <v>39326</v>
      </c>
      <c r="B73" s="4">
        <f>副作用報告数!B73</f>
        <v>7</v>
      </c>
      <c r="C73" s="4">
        <f>副作用報告数!C73</f>
        <v>1</v>
      </c>
      <c r="D73">
        <f t="shared" si="3"/>
        <v>721</v>
      </c>
      <c r="E73" s="31">
        <f t="shared" si="1"/>
        <v>85.123966942148755</v>
      </c>
      <c r="F73">
        <v>63</v>
      </c>
      <c r="G73" s="49">
        <f t="shared" si="2"/>
        <v>0.1388888888888889</v>
      </c>
    </row>
    <row r="74" spans="1:8" ht="18" customHeight="1">
      <c r="A74" s="12">
        <v>39356</v>
      </c>
      <c r="B74" s="4">
        <f>副作用報告数!B74</f>
        <v>7</v>
      </c>
      <c r="C74" s="4">
        <f>副作用報告数!C74</f>
        <v>1</v>
      </c>
      <c r="D74">
        <f t="shared" si="3"/>
        <v>722</v>
      </c>
      <c r="E74" s="31">
        <f t="shared" si="1"/>
        <v>85.242030696576151</v>
      </c>
      <c r="F74">
        <v>64</v>
      </c>
      <c r="G74" s="49">
        <f t="shared" si="2"/>
        <v>0.13869625520110956</v>
      </c>
    </row>
    <row r="75" spans="1:8" ht="18" customHeight="1">
      <c r="A75" s="12">
        <v>39387</v>
      </c>
      <c r="B75" s="4">
        <f>副作用報告数!B75</f>
        <v>11</v>
      </c>
      <c r="C75" s="4">
        <f>副作用報告数!C75</f>
        <v>4</v>
      </c>
      <c r="D75">
        <f t="shared" ref="D75:D91" si="4">C75+D74</f>
        <v>726</v>
      </c>
      <c r="E75" s="31">
        <f t="shared" si="1"/>
        <v>85.714285714285708</v>
      </c>
      <c r="F75">
        <v>65</v>
      </c>
      <c r="G75" s="49">
        <f t="shared" si="2"/>
        <v>0.554016620498615</v>
      </c>
    </row>
    <row r="76" spans="1:8" ht="18" customHeight="1">
      <c r="A76" s="12">
        <v>39417</v>
      </c>
      <c r="B76" s="4">
        <f>副作用報告数!B76</f>
        <v>6</v>
      </c>
      <c r="C76" s="4">
        <f>副作用報告数!C76</f>
        <v>2</v>
      </c>
      <c r="D76">
        <f t="shared" si="4"/>
        <v>728</v>
      </c>
      <c r="E76" s="31">
        <f t="shared" ref="E76:E127" si="5">D76*100/$D$127</f>
        <v>85.950413223140501</v>
      </c>
      <c r="F76">
        <v>66</v>
      </c>
      <c r="G76" s="49">
        <f t="shared" si="2"/>
        <v>0.27548209366391185</v>
      </c>
    </row>
    <row r="77" spans="1:8" ht="18" customHeight="1">
      <c r="A77" s="12">
        <v>39448</v>
      </c>
      <c r="B77" s="4">
        <f>副作用報告数!B77</f>
        <v>13</v>
      </c>
      <c r="C77" s="4">
        <f>副作用報告数!C77</f>
        <v>3</v>
      </c>
      <c r="D77">
        <f t="shared" si="4"/>
        <v>731</v>
      </c>
      <c r="E77" s="31">
        <f t="shared" si="5"/>
        <v>86.304604486422662</v>
      </c>
      <c r="F77">
        <v>67</v>
      </c>
      <c r="G77" s="49">
        <f t="shared" ref="G77:G121" si="6">(D77-D76)*100/D76</f>
        <v>0.41208791208791207</v>
      </c>
    </row>
    <row r="78" spans="1:8" ht="18" customHeight="1">
      <c r="A78" s="12">
        <v>39479</v>
      </c>
      <c r="B78" s="4">
        <f>副作用報告数!B78</f>
        <v>13</v>
      </c>
      <c r="C78" s="4">
        <f>副作用報告数!C78</f>
        <v>5</v>
      </c>
      <c r="D78">
        <f t="shared" si="4"/>
        <v>736</v>
      </c>
      <c r="E78" s="31">
        <f t="shared" si="5"/>
        <v>86.894923258559629</v>
      </c>
      <c r="F78">
        <v>68</v>
      </c>
      <c r="G78" s="49">
        <f t="shared" si="6"/>
        <v>0.6839945280437757</v>
      </c>
    </row>
    <row r="79" spans="1:8" ht="18" customHeight="1">
      <c r="A79" s="12">
        <v>39508</v>
      </c>
      <c r="B79" s="4">
        <f>副作用報告数!B79</f>
        <v>12</v>
      </c>
      <c r="C79" s="4">
        <f>副作用報告数!C79</f>
        <v>1</v>
      </c>
      <c r="D79">
        <f t="shared" si="4"/>
        <v>737</v>
      </c>
      <c r="E79" s="31">
        <f t="shared" si="5"/>
        <v>87.012987012987011</v>
      </c>
      <c r="F79">
        <v>69</v>
      </c>
      <c r="G79" s="49">
        <f t="shared" si="6"/>
        <v>0.1358695652173913</v>
      </c>
      <c r="H79">
        <f>D79-D67</f>
        <v>29</v>
      </c>
    </row>
    <row r="80" spans="1:8" ht="18" customHeight="1">
      <c r="A80" s="12">
        <v>39539</v>
      </c>
      <c r="B80" s="4">
        <f>副作用報告数!B80</f>
        <v>15</v>
      </c>
      <c r="C80" s="4">
        <f>副作用報告数!C80</f>
        <v>4</v>
      </c>
      <c r="D80">
        <f t="shared" si="4"/>
        <v>741</v>
      </c>
      <c r="E80" s="31">
        <f t="shared" si="5"/>
        <v>87.485242030696583</v>
      </c>
      <c r="F80">
        <v>70</v>
      </c>
      <c r="G80" s="49">
        <f t="shared" si="6"/>
        <v>0.54274084124830391</v>
      </c>
    </row>
    <row r="81" spans="1:8" ht="18" customHeight="1">
      <c r="A81" s="12">
        <v>39569</v>
      </c>
      <c r="B81" s="4">
        <f>副作用報告数!B81</f>
        <v>5</v>
      </c>
      <c r="C81" s="4">
        <f>副作用報告数!C81</f>
        <v>1</v>
      </c>
      <c r="D81">
        <f t="shared" si="4"/>
        <v>742</v>
      </c>
      <c r="E81" s="31">
        <f t="shared" si="5"/>
        <v>87.603305785123965</v>
      </c>
      <c r="F81">
        <v>71</v>
      </c>
      <c r="G81" s="49">
        <f t="shared" si="6"/>
        <v>0.1349527665317139</v>
      </c>
    </row>
    <row r="82" spans="1:8" ht="18" customHeight="1">
      <c r="A82" s="12">
        <v>39600</v>
      </c>
      <c r="B82" s="4">
        <f>副作用報告数!B82</f>
        <v>15</v>
      </c>
      <c r="C82" s="4">
        <f>副作用報告数!C82</f>
        <v>7</v>
      </c>
      <c r="D82">
        <f t="shared" si="4"/>
        <v>749</v>
      </c>
      <c r="E82" s="31">
        <f t="shared" si="5"/>
        <v>88.429752066115697</v>
      </c>
      <c r="F82">
        <v>72</v>
      </c>
      <c r="G82" s="49">
        <f t="shared" si="6"/>
        <v>0.94339622641509435</v>
      </c>
    </row>
    <row r="83" spans="1:8" ht="18" customHeight="1">
      <c r="A83" s="12">
        <v>39630</v>
      </c>
      <c r="B83" s="4">
        <f>副作用報告数!B83</f>
        <v>14</v>
      </c>
      <c r="C83" s="4">
        <f>副作用報告数!C83</f>
        <v>4</v>
      </c>
      <c r="D83">
        <f t="shared" si="4"/>
        <v>753</v>
      </c>
      <c r="E83" s="31">
        <f t="shared" si="5"/>
        <v>88.902007083825268</v>
      </c>
      <c r="F83">
        <v>73</v>
      </c>
      <c r="G83" s="49">
        <f t="shared" si="6"/>
        <v>0.53404539385847793</v>
      </c>
    </row>
    <row r="84" spans="1:8" ht="18" customHeight="1">
      <c r="A84" s="12">
        <v>39661</v>
      </c>
      <c r="B84" s="4">
        <f>副作用報告数!B84</f>
        <v>6</v>
      </c>
      <c r="C84" s="4">
        <f>副作用報告数!C84</f>
        <v>2</v>
      </c>
      <c r="D84">
        <f t="shared" si="4"/>
        <v>755</v>
      </c>
      <c r="E84" s="31">
        <f t="shared" si="5"/>
        <v>89.138134592680046</v>
      </c>
      <c r="F84">
        <v>74</v>
      </c>
      <c r="G84" s="49">
        <f t="shared" si="6"/>
        <v>0.26560424966799467</v>
      </c>
    </row>
    <row r="85" spans="1:8" ht="18" customHeight="1">
      <c r="A85" s="12">
        <v>39692</v>
      </c>
      <c r="B85" s="4">
        <f>副作用報告数!B85</f>
        <v>16</v>
      </c>
      <c r="C85" s="4">
        <f>副作用報告数!C85</f>
        <v>5</v>
      </c>
      <c r="D85">
        <f t="shared" si="4"/>
        <v>760</v>
      </c>
      <c r="E85" s="31">
        <f t="shared" si="5"/>
        <v>89.728453364817</v>
      </c>
      <c r="F85">
        <v>75</v>
      </c>
      <c r="G85" s="49">
        <f t="shared" si="6"/>
        <v>0.66225165562913912</v>
      </c>
    </row>
    <row r="86" spans="1:8" ht="18" customHeight="1">
      <c r="A86" s="12">
        <v>39722</v>
      </c>
      <c r="B86" s="4">
        <f>副作用報告数!B86</f>
        <v>13</v>
      </c>
      <c r="C86" s="4">
        <f>副作用報告数!C86</f>
        <v>5</v>
      </c>
      <c r="D86">
        <f t="shared" si="4"/>
        <v>765</v>
      </c>
      <c r="E86" s="31">
        <f t="shared" si="5"/>
        <v>90.318772136953953</v>
      </c>
      <c r="F86">
        <v>76</v>
      </c>
      <c r="G86" s="49">
        <f t="shared" si="6"/>
        <v>0.65789473684210531</v>
      </c>
    </row>
    <row r="87" spans="1:8" ht="18" customHeight="1">
      <c r="A87" s="12">
        <v>39753</v>
      </c>
      <c r="B87" s="4">
        <f>副作用報告数!B87</f>
        <v>12</v>
      </c>
      <c r="C87" s="4">
        <f>副作用報告数!C87</f>
        <v>2</v>
      </c>
      <c r="D87">
        <f t="shared" si="4"/>
        <v>767</v>
      </c>
      <c r="E87" s="31">
        <f t="shared" si="5"/>
        <v>90.554899645808732</v>
      </c>
      <c r="F87">
        <v>77</v>
      </c>
      <c r="G87" s="49">
        <f t="shared" si="6"/>
        <v>0.26143790849673204</v>
      </c>
    </row>
    <row r="88" spans="1:8" ht="18" customHeight="1">
      <c r="A88" s="12">
        <v>39783</v>
      </c>
      <c r="B88" s="4">
        <f>副作用報告数!B88</f>
        <v>11</v>
      </c>
      <c r="C88" s="4">
        <f>副作用報告数!C88</f>
        <v>5</v>
      </c>
      <c r="D88">
        <f t="shared" si="4"/>
        <v>772</v>
      </c>
      <c r="E88" s="31">
        <f t="shared" si="5"/>
        <v>91.145218417945685</v>
      </c>
      <c r="F88">
        <v>78</v>
      </c>
      <c r="G88" s="49">
        <f t="shared" si="6"/>
        <v>0.65189048239895697</v>
      </c>
    </row>
    <row r="89" spans="1:8" ht="18" customHeight="1">
      <c r="A89" s="12">
        <v>39814</v>
      </c>
      <c r="B89" s="4">
        <f>副作用報告数!B89</f>
        <v>16</v>
      </c>
      <c r="C89" s="4">
        <f>副作用報告数!C89</f>
        <v>5</v>
      </c>
      <c r="D89">
        <f t="shared" si="4"/>
        <v>777</v>
      </c>
      <c r="E89" s="31">
        <f t="shared" si="5"/>
        <v>91.735537190082638</v>
      </c>
      <c r="F89">
        <v>79</v>
      </c>
      <c r="G89" s="49">
        <f t="shared" si="6"/>
        <v>0.64766839378238339</v>
      </c>
    </row>
    <row r="90" spans="1:8" ht="18" customHeight="1">
      <c r="A90" s="12">
        <v>39845</v>
      </c>
      <c r="B90" s="4">
        <f>副作用報告数!B90</f>
        <v>10</v>
      </c>
      <c r="C90" s="4">
        <f>副作用報告数!C90</f>
        <v>9</v>
      </c>
      <c r="D90">
        <f t="shared" si="4"/>
        <v>786</v>
      </c>
      <c r="E90" s="31">
        <f t="shared" si="5"/>
        <v>92.798110979929163</v>
      </c>
      <c r="F90">
        <v>80</v>
      </c>
      <c r="G90" s="49">
        <f t="shared" si="6"/>
        <v>1.1583011583011582</v>
      </c>
    </row>
    <row r="91" spans="1:8" ht="18" customHeight="1">
      <c r="A91" s="12">
        <v>39873</v>
      </c>
      <c r="B91" s="4">
        <f>副作用報告数!B91</f>
        <v>7</v>
      </c>
      <c r="C91" s="4">
        <f>副作用報告数!C91</f>
        <v>1</v>
      </c>
      <c r="D91">
        <f t="shared" si="4"/>
        <v>787</v>
      </c>
      <c r="E91" s="31">
        <f t="shared" si="5"/>
        <v>92.916174734356559</v>
      </c>
      <c r="F91">
        <v>81</v>
      </c>
      <c r="G91" s="49">
        <f t="shared" si="6"/>
        <v>0.1272264631043257</v>
      </c>
      <c r="H91">
        <f>D91-D79</f>
        <v>50</v>
      </c>
    </row>
    <row r="92" spans="1:8" ht="18" customHeight="1">
      <c r="A92" s="12">
        <v>39904</v>
      </c>
      <c r="B92" s="4">
        <f>副作用報告数!B92</f>
        <v>7</v>
      </c>
      <c r="C92" s="4">
        <f>副作用報告数!C92</f>
        <v>3</v>
      </c>
      <c r="D92">
        <f t="shared" ref="D92:D103" si="7">C92+D91</f>
        <v>790</v>
      </c>
      <c r="E92" s="31">
        <f t="shared" si="5"/>
        <v>93.27036599763872</v>
      </c>
      <c r="F92">
        <v>82</v>
      </c>
      <c r="G92" s="49">
        <f t="shared" si="6"/>
        <v>0.38119440914866581</v>
      </c>
    </row>
    <row r="93" spans="1:8" ht="18" customHeight="1">
      <c r="A93" s="12">
        <v>39934</v>
      </c>
      <c r="B93" s="4">
        <f>副作用報告数!B93</f>
        <v>5</v>
      </c>
      <c r="C93" s="4">
        <f>副作用報告数!C93</f>
        <v>0</v>
      </c>
      <c r="D93">
        <f t="shared" si="7"/>
        <v>790</v>
      </c>
      <c r="E93" s="31">
        <f t="shared" si="5"/>
        <v>93.27036599763872</v>
      </c>
      <c r="F93">
        <v>83</v>
      </c>
      <c r="G93" s="49">
        <f t="shared" si="6"/>
        <v>0</v>
      </c>
    </row>
    <row r="94" spans="1:8" ht="18" customHeight="1">
      <c r="A94" s="12">
        <v>39965</v>
      </c>
      <c r="B94" s="4">
        <f>副作用報告数!B94</f>
        <v>5</v>
      </c>
      <c r="C94" s="4">
        <f>副作用報告数!C94</f>
        <v>1</v>
      </c>
      <c r="D94">
        <f t="shared" si="7"/>
        <v>791</v>
      </c>
      <c r="E94" s="31">
        <f t="shared" si="5"/>
        <v>93.388429752066116</v>
      </c>
      <c r="F94">
        <v>84</v>
      </c>
      <c r="G94" s="49">
        <f t="shared" si="6"/>
        <v>0.12658227848101267</v>
      </c>
    </row>
    <row r="95" spans="1:8" ht="18" customHeight="1">
      <c r="A95" s="12">
        <v>39995</v>
      </c>
      <c r="B95" s="4">
        <f>副作用報告数!B95</f>
        <v>13</v>
      </c>
      <c r="C95" s="4">
        <f>副作用報告数!C95</f>
        <v>2</v>
      </c>
      <c r="D95">
        <f t="shared" si="7"/>
        <v>793</v>
      </c>
      <c r="E95" s="31">
        <f t="shared" si="5"/>
        <v>93.624557260920895</v>
      </c>
      <c r="F95">
        <v>85</v>
      </c>
      <c r="G95" s="49">
        <f t="shared" si="6"/>
        <v>0.25284450063211122</v>
      </c>
    </row>
    <row r="96" spans="1:8" ht="18" customHeight="1">
      <c r="A96" s="12">
        <v>40026</v>
      </c>
      <c r="B96" s="4">
        <f>副作用報告数!B96</f>
        <v>3</v>
      </c>
      <c r="C96" s="4">
        <f>副作用報告数!C96</f>
        <v>1</v>
      </c>
      <c r="D96">
        <f t="shared" si="7"/>
        <v>794</v>
      </c>
      <c r="E96" s="31">
        <f t="shared" si="5"/>
        <v>93.742621015348291</v>
      </c>
      <c r="F96">
        <v>86</v>
      </c>
      <c r="G96" s="49">
        <f t="shared" si="6"/>
        <v>0.12610340479192939</v>
      </c>
    </row>
    <row r="97" spans="1:8" ht="18" customHeight="1">
      <c r="A97" s="12">
        <v>40057</v>
      </c>
      <c r="B97" s="4">
        <f>副作用報告数!B97</f>
        <v>6</v>
      </c>
      <c r="C97" s="4">
        <f>副作用報告数!C97</f>
        <v>5</v>
      </c>
      <c r="D97">
        <f t="shared" si="7"/>
        <v>799</v>
      </c>
      <c r="E97" s="31">
        <f t="shared" si="5"/>
        <v>94.332939787485245</v>
      </c>
      <c r="F97">
        <v>87</v>
      </c>
      <c r="G97" s="49">
        <f t="shared" si="6"/>
        <v>0.62972292191435764</v>
      </c>
    </row>
    <row r="98" spans="1:8" ht="18" customHeight="1">
      <c r="A98" s="12">
        <v>40087</v>
      </c>
      <c r="B98" s="4">
        <f>副作用報告数!B98</f>
        <v>7</v>
      </c>
      <c r="C98" s="4">
        <f>副作用報告数!C98</f>
        <v>3</v>
      </c>
      <c r="D98">
        <f t="shared" si="7"/>
        <v>802</v>
      </c>
      <c r="E98" s="31">
        <f t="shared" si="5"/>
        <v>94.68713105076742</v>
      </c>
      <c r="F98">
        <v>88</v>
      </c>
      <c r="G98" s="49">
        <f t="shared" si="6"/>
        <v>0.37546933667083854</v>
      </c>
    </row>
    <row r="99" spans="1:8" ht="18" customHeight="1">
      <c r="A99" s="12">
        <v>40118</v>
      </c>
      <c r="B99" s="4">
        <f>副作用報告数!B99</f>
        <v>5</v>
      </c>
      <c r="C99" s="4">
        <f>副作用報告数!C99</f>
        <v>1</v>
      </c>
      <c r="D99">
        <f t="shared" si="7"/>
        <v>803</v>
      </c>
      <c r="E99" s="31">
        <f t="shared" si="5"/>
        <v>94.805194805194802</v>
      </c>
      <c r="F99">
        <v>89</v>
      </c>
      <c r="G99" s="49">
        <f t="shared" si="6"/>
        <v>0.12468827930174564</v>
      </c>
    </row>
    <row r="100" spans="1:8" ht="18" customHeight="1">
      <c r="A100" s="12">
        <v>40148</v>
      </c>
      <c r="B100" s="4">
        <f>副作用報告数!B100</f>
        <v>17</v>
      </c>
      <c r="C100" s="4">
        <f>副作用報告数!C100</f>
        <v>3</v>
      </c>
      <c r="D100">
        <f t="shared" si="7"/>
        <v>806</v>
      </c>
      <c r="E100" s="31">
        <f t="shared" si="5"/>
        <v>95.159386068476977</v>
      </c>
      <c r="F100">
        <v>90</v>
      </c>
      <c r="G100" s="49">
        <f t="shared" si="6"/>
        <v>0.37359900373599003</v>
      </c>
    </row>
    <row r="101" spans="1:8" ht="18" customHeight="1">
      <c r="A101" s="12">
        <v>40179</v>
      </c>
      <c r="B101" s="4">
        <f>副作用報告数!B101</f>
        <v>7</v>
      </c>
      <c r="C101" s="4">
        <f>副作用報告数!C101</f>
        <v>2</v>
      </c>
      <c r="D101">
        <f t="shared" si="7"/>
        <v>808</v>
      </c>
      <c r="E101" s="31">
        <f t="shared" si="5"/>
        <v>95.395513577331755</v>
      </c>
      <c r="F101">
        <v>91</v>
      </c>
      <c r="G101" s="49">
        <f t="shared" si="6"/>
        <v>0.24813895781637718</v>
      </c>
    </row>
    <row r="102" spans="1:8" ht="18" customHeight="1">
      <c r="A102" s="12">
        <v>40210</v>
      </c>
      <c r="B102" s="4">
        <f>副作用報告数!B102</f>
        <v>11</v>
      </c>
      <c r="C102" s="4">
        <f>副作用報告数!C102</f>
        <v>2</v>
      </c>
      <c r="D102">
        <f t="shared" si="7"/>
        <v>810</v>
      </c>
      <c r="E102" s="31">
        <f t="shared" si="5"/>
        <v>95.631641086186548</v>
      </c>
      <c r="F102">
        <v>92</v>
      </c>
      <c r="G102" s="49">
        <f t="shared" si="6"/>
        <v>0.24752475247524752</v>
      </c>
    </row>
    <row r="103" spans="1:8" ht="18" customHeight="1">
      <c r="A103" s="12">
        <v>40238</v>
      </c>
      <c r="B103" s="4">
        <f>副作用報告数!B103</f>
        <v>10</v>
      </c>
      <c r="C103" s="4">
        <f>副作用報告数!C103</f>
        <v>3</v>
      </c>
      <c r="D103">
        <f t="shared" si="7"/>
        <v>813</v>
      </c>
      <c r="E103" s="31">
        <f t="shared" si="5"/>
        <v>95.985832349468708</v>
      </c>
      <c r="F103">
        <v>93</v>
      </c>
      <c r="G103" s="49">
        <f t="shared" si="6"/>
        <v>0.37037037037037035</v>
      </c>
      <c r="H103">
        <f>D103-D91</f>
        <v>26</v>
      </c>
    </row>
    <row r="104" spans="1:8" ht="18" customHeight="1">
      <c r="A104" s="12">
        <v>40269</v>
      </c>
      <c r="B104" s="4">
        <f>副作用報告数!B104</f>
        <v>8</v>
      </c>
      <c r="C104" s="4">
        <f>副作用報告数!C104</f>
        <v>4</v>
      </c>
      <c r="D104">
        <f t="shared" ref="D104:D109" si="8">C104+D103</f>
        <v>817</v>
      </c>
      <c r="E104" s="31">
        <f t="shared" si="5"/>
        <v>96.45808736717828</v>
      </c>
      <c r="F104">
        <v>94</v>
      </c>
      <c r="G104" s="49">
        <f t="shared" si="6"/>
        <v>0.49200492004920049</v>
      </c>
    </row>
    <row r="105" spans="1:8" ht="18" customHeight="1">
      <c r="A105" s="12">
        <v>40299</v>
      </c>
      <c r="B105" s="4">
        <f>副作用報告数!B105</f>
        <v>5</v>
      </c>
      <c r="C105" s="4">
        <f>副作用報告数!C105</f>
        <v>0</v>
      </c>
      <c r="D105">
        <f t="shared" si="8"/>
        <v>817</v>
      </c>
      <c r="E105" s="31">
        <f t="shared" si="5"/>
        <v>96.45808736717828</v>
      </c>
      <c r="F105">
        <v>95</v>
      </c>
      <c r="G105" s="49">
        <f t="shared" si="6"/>
        <v>0</v>
      </c>
    </row>
    <row r="106" spans="1:8" ht="18" customHeight="1">
      <c r="A106" s="12">
        <v>40330</v>
      </c>
      <c r="B106" s="4">
        <f>副作用報告数!B106</f>
        <v>5</v>
      </c>
      <c r="C106" s="4">
        <f>副作用報告数!C106</f>
        <v>2</v>
      </c>
      <c r="D106">
        <f t="shared" si="8"/>
        <v>819</v>
      </c>
      <c r="E106" s="31">
        <f t="shared" si="5"/>
        <v>96.694214876033058</v>
      </c>
      <c r="F106">
        <v>96</v>
      </c>
      <c r="G106" s="49">
        <f t="shared" si="6"/>
        <v>0.24479804161566707</v>
      </c>
    </row>
    <row r="107" spans="1:8" ht="18" customHeight="1">
      <c r="A107" s="12">
        <v>40360</v>
      </c>
      <c r="B107" s="4">
        <f>副作用報告数!B107</f>
        <v>1</v>
      </c>
      <c r="C107" s="4">
        <f>副作用報告数!C107</f>
        <v>0</v>
      </c>
      <c r="D107">
        <f t="shared" si="8"/>
        <v>819</v>
      </c>
      <c r="E107" s="31">
        <f t="shared" si="5"/>
        <v>96.694214876033058</v>
      </c>
      <c r="F107">
        <v>97</v>
      </c>
      <c r="G107" s="49">
        <f t="shared" si="6"/>
        <v>0</v>
      </c>
    </row>
    <row r="108" spans="1:8" ht="18" customHeight="1">
      <c r="A108" s="12">
        <v>40391</v>
      </c>
      <c r="B108" s="4">
        <f>副作用報告数!B108</f>
        <v>6</v>
      </c>
      <c r="C108" s="4">
        <f>副作用報告数!C108</f>
        <v>1</v>
      </c>
      <c r="D108">
        <f t="shared" si="8"/>
        <v>820</v>
      </c>
      <c r="E108" s="31">
        <f t="shared" si="5"/>
        <v>96.812278630460455</v>
      </c>
      <c r="F108">
        <v>98</v>
      </c>
      <c r="G108" s="49">
        <f t="shared" si="6"/>
        <v>0.1221001221001221</v>
      </c>
    </row>
    <row r="109" spans="1:8" ht="18" customHeight="1">
      <c r="A109" s="12">
        <v>40422</v>
      </c>
      <c r="B109" s="4">
        <f>副作用報告数!B109</f>
        <v>5</v>
      </c>
      <c r="C109" s="4">
        <f>副作用報告数!C109</f>
        <v>0</v>
      </c>
      <c r="D109">
        <f t="shared" si="8"/>
        <v>820</v>
      </c>
      <c r="E109" s="31">
        <f t="shared" si="5"/>
        <v>96.812278630460455</v>
      </c>
      <c r="F109">
        <v>99</v>
      </c>
      <c r="G109" s="49">
        <f t="shared" si="6"/>
        <v>0</v>
      </c>
    </row>
    <row r="110" spans="1:8" ht="18" customHeight="1">
      <c r="A110" s="12">
        <v>40452</v>
      </c>
      <c r="B110" s="4">
        <f>副作用報告数!B110</f>
        <v>11</v>
      </c>
      <c r="C110" s="4">
        <f>副作用報告数!C110</f>
        <v>0</v>
      </c>
      <c r="D110">
        <f t="shared" ref="D110:D115" si="9">C110+D109</f>
        <v>820</v>
      </c>
      <c r="E110" s="31">
        <f t="shared" si="5"/>
        <v>96.812278630460455</v>
      </c>
      <c r="F110">
        <v>100</v>
      </c>
      <c r="G110" s="49">
        <f t="shared" si="6"/>
        <v>0</v>
      </c>
    </row>
    <row r="111" spans="1:8" ht="18" customHeight="1">
      <c r="A111" s="12">
        <v>40483</v>
      </c>
      <c r="B111" s="4">
        <f>副作用報告数!B111</f>
        <v>7</v>
      </c>
      <c r="C111" s="4">
        <f>副作用報告数!C111</f>
        <v>0</v>
      </c>
      <c r="D111">
        <f t="shared" si="9"/>
        <v>820</v>
      </c>
      <c r="E111" s="31">
        <f t="shared" si="5"/>
        <v>96.812278630460455</v>
      </c>
      <c r="F111">
        <v>101</v>
      </c>
      <c r="G111" s="49">
        <f t="shared" si="6"/>
        <v>0</v>
      </c>
    </row>
    <row r="112" spans="1:8" ht="18" customHeight="1">
      <c r="A112" s="12">
        <v>40513</v>
      </c>
      <c r="B112" s="4">
        <f>副作用報告数!B112</f>
        <v>7</v>
      </c>
      <c r="C112" s="4">
        <f>副作用報告数!C112</f>
        <v>1</v>
      </c>
      <c r="D112">
        <f t="shared" si="9"/>
        <v>821</v>
      </c>
      <c r="E112" s="31">
        <f t="shared" si="5"/>
        <v>96.930342384887837</v>
      </c>
      <c r="F112">
        <v>102</v>
      </c>
      <c r="G112" s="49">
        <f t="shared" si="6"/>
        <v>0.12195121951219512</v>
      </c>
    </row>
    <row r="113" spans="1:8" ht="18" customHeight="1">
      <c r="A113" s="12">
        <v>40544</v>
      </c>
      <c r="B113" s="4">
        <f>副作用報告数!B113</f>
        <v>5</v>
      </c>
      <c r="C113" s="4">
        <f>副作用報告数!C113</f>
        <v>2</v>
      </c>
      <c r="D113">
        <f t="shared" si="9"/>
        <v>823</v>
      </c>
      <c r="E113" s="31">
        <f t="shared" si="5"/>
        <v>97.166469893742615</v>
      </c>
      <c r="F113">
        <v>103</v>
      </c>
      <c r="G113" s="49">
        <f t="shared" si="6"/>
        <v>0.243605359317905</v>
      </c>
    </row>
    <row r="114" spans="1:8" ht="18" customHeight="1">
      <c r="A114" s="12">
        <v>40575</v>
      </c>
      <c r="B114" s="4">
        <f>副作用報告数!B114</f>
        <v>5</v>
      </c>
      <c r="C114" s="4">
        <f>副作用報告数!C114</f>
        <v>0</v>
      </c>
      <c r="D114">
        <f t="shared" si="9"/>
        <v>823</v>
      </c>
      <c r="E114" s="31">
        <f t="shared" si="5"/>
        <v>97.166469893742615</v>
      </c>
      <c r="F114">
        <v>104</v>
      </c>
      <c r="G114" s="49">
        <f t="shared" si="6"/>
        <v>0</v>
      </c>
    </row>
    <row r="115" spans="1:8" ht="18" customHeight="1">
      <c r="A115" s="12">
        <v>40603</v>
      </c>
      <c r="B115" s="4">
        <f>副作用報告数!B115</f>
        <v>13</v>
      </c>
      <c r="C115" s="4">
        <f>副作用報告数!C115</f>
        <v>2</v>
      </c>
      <c r="D115">
        <f t="shared" si="9"/>
        <v>825</v>
      </c>
      <c r="E115" s="31">
        <f t="shared" si="5"/>
        <v>97.402597402597408</v>
      </c>
      <c r="F115">
        <v>105</v>
      </c>
      <c r="G115" s="49">
        <f t="shared" si="6"/>
        <v>0.24301336573511542</v>
      </c>
      <c r="H115">
        <f>D115-D103</f>
        <v>12</v>
      </c>
    </row>
    <row r="116" spans="1:8" ht="18" customHeight="1">
      <c r="A116" s="12">
        <v>40634</v>
      </c>
      <c r="B116" s="4">
        <f>副作用報告数!B116</f>
        <v>13</v>
      </c>
      <c r="C116" s="4">
        <f>副作用報告数!C116</f>
        <v>2</v>
      </c>
      <c r="D116">
        <f t="shared" ref="D116:D121" si="10">C116+D115</f>
        <v>827</v>
      </c>
      <c r="E116" s="31">
        <f t="shared" si="5"/>
        <v>97.638724911452186</v>
      </c>
      <c r="F116">
        <v>106</v>
      </c>
      <c r="G116" s="49">
        <f t="shared" si="6"/>
        <v>0.24242424242424243</v>
      </c>
    </row>
    <row r="117" spans="1:8" ht="18" customHeight="1">
      <c r="A117" s="12">
        <v>40664</v>
      </c>
      <c r="B117" s="4">
        <f>副作用報告数!B117</f>
        <v>7</v>
      </c>
      <c r="C117" s="4">
        <f>副作用報告数!C117</f>
        <v>3</v>
      </c>
      <c r="D117">
        <f t="shared" si="10"/>
        <v>830</v>
      </c>
      <c r="E117" s="31">
        <f t="shared" si="5"/>
        <v>97.992916174734361</v>
      </c>
      <c r="F117">
        <v>107</v>
      </c>
      <c r="G117" s="49">
        <f t="shared" si="6"/>
        <v>0.36275695284159615</v>
      </c>
    </row>
    <row r="118" spans="1:8" ht="18" customHeight="1">
      <c r="A118" s="12">
        <v>40695</v>
      </c>
      <c r="B118" s="4">
        <f>副作用報告数!B118</f>
        <v>7</v>
      </c>
      <c r="C118" s="4">
        <f>副作用報告数!C118</f>
        <v>3</v>
      </c>
      <c r="D118">
        <f t="shared" si="10"/>
        <v>833</v>
      </c>
      <c r="E118" s="31">
        <f t="shared" si="5"/>
        <v>98.347107438016522</v>
      </c>
      <c r="F118">
        <v>108</v>
      </c>
      <c r="G118" s="49">
        <f t="shared" si="6"/>
        <v>0.36144578313253012</v>
      </c>
    </row>
    <row r="119" spans="1:8" ht="18" customHeight="1">
      <c r="A119" s="12">
        <v>40725</v>
      </c>
      <c r="B119" s="4">
        <f>副作用報告数!B119</f>
        <v>5</v>
      </c>
      <c r="C119" s="4">
        <f>副作用報告数!C119</f>
        <v>0</v>
      </c>
      <c r="D119">
        <f t="shared" si="10"/>
        <v>833</v>
      </c>
      <c r="E119" s="31">
        <f t="shared" si="5"/>
        <v>98.347107438016522</v>
      </c>
      <c r="F119">
        <v>109</v>
      </c>
      <c r="G119" s="49">
        <f t="shared" si="6"/>
        <v>0</v>
      </c>
    </row>
    <row r="120" spans="1:8" ht="18" customHeight="1">
      <c r="A120" s="12">
        <v>40756</v>
      </c>
      <c r="B120" s="4">
        <f>副作用報告数!B120</f>
        <v>4</v>
      </c>
      <c r="C120" s="4">
        <f>副作用報告数!C120</f>
        <v>0</v>
      </c>
      <c r="D120">
        <f t="shared" si="10"/>
        <v>833</v>
      </c>
      <c r="E120" s="31">
        <f t="shared" si="5"/>
        <v>98.347107438016522</v>
      </c>
      <c r="F120">
        <v>110</v>
      </c>
      <c r="G120" s="49">
        <f t="shared" si="6"/>
        <v>0</v>
      </c>
    </row>
    <row r="121" spans="1:8" ht="18" customHeight="1">
      <c r="A121" s="12">
        <v>40787</v>
      </c>
      <c r="B121" s="4">
        <f>副作用報告数!B121</f>
        <v>11</v>
      </c>
      <c r="C121" s="4">
        <f>副作用報告数!C121</f>
        <v>10</v>
      </c>
      <c r="D121">
        <f t="shared" si="10"/>
        <v>843</v>
      </c>
      <c r="E121" s="31">
        <f t="shared" si="5"/>
        <v>99.527744982290443</v>
      </c>
      <c r="F121">
        <v>111</v>
      </c>
      <c r="G121" s="49">
        <f t="shared" si="6"/>
        <v>1.2004801920768307</v>
      </c>
    </row>
    <row r="122" spans="1:8" ht="18" customHeight="1">
      <c r="A122" s="12">
        <v>40817</v>
      </c>
      <c r="B122" s="4">
        <f>副作用報告数!B122</f>
        <v>9</v>
      </c>
      <c r="C122" s="4">
        <f>副作用報告数!C122</f>
        <v>0</v>
      </c>
      <c r="D122">
        <f t="shared" ref="D122:D127" si="11">C122+D121</f>
        <v>843</v>
      </c>
      <c r="E122" s="31">
        <f t="shared" si="5"/>
        <v>99.527744982290443</v>
      </c>
      <c r="F122">
        <v>112</v>
      </c>
      <c r="G122" s="49">
        <f t="shared" ref="G122:G127" si="12">(D122-D121)*100/D121</f>
        <v>0</v>
      </c>
    </row>
    <row r="123" spans="1:8" ht="18" customHeight="1">
      <c r="A123" s="12">
        <v>40848</v>
      </c>
      <c r="B123" s="4">
        <f>副作用報告数!B123</f>
        <v>5</v>
      </c>
      <c r="C123" s="4">
        <f>副作用報告数!C123</f>
        <v>0</v>
      </c>
      <c r="D123">
        <f t="shared" si="11"/>
        <v>843</v>
      </c>
      <c r="E123" s="31">
        <f t="shared" si="5"/>
        <v>99.527744982290443</v>
      </c>
      <c r="F123">
        <v>113</v>
      </c>
      <c r="G123" s="49">
        <f t="shared" si="12"/>
        <v>0</v>
      </c>
    </row>
    <row r="124" spans="1:8" ht="18" customHeight="1">
      <c r="A124" s="12">
        <v>40878</v>
      </c>
      <c r="B124" s="4">
        <f>副作用報告数!B124</f>
        <v>4</v>
      </c>
      <c r="C124" s="4">
        <f>副作用報告数!C124</f>
        <v>1</v>
      </c>
      <c r="D124">
        <f t="shared" si="11"/>
        <v>844</v>
      </c>
      <c r="E124" s="31">
        <f t="shared" si="5"/>
        <v>99.645808736717825</v>
      </c>
      <c r="F124">
        <v>114</v>
      </c>
      <c r="G124" s="49">
        <f t="shared" si="12"/>
        <v>0.11862396204033215</v>
      </c>
    </row>
    <row r="125" spans="1:8" ht="18" customHeight="1">
      <c r="A125" s="12">
        <v>40909</v>
      </c>
      <c r="B125" s="4">
        <f>副作用報告数!B125</f>
        <v>1</v>
      </c>
      <c r="C125" s="4">
        <f>副作用報告数!C125</f>
        <v>1</v>
      </c>
      <c r="D125">
        <f t="shared" si="11"/>
        <v>845</v>
      </c>
      <c r="E125" s="31">
        <f t="shared" si="5"/>
        <v>99.763872491145221</v>
      </c>
      <c r="F125">
        <v>115</v>
      </c>
      <c r="G125" s="49">
        <f t="shared" si="12"/>
        <v>0.11848341232227488</v>
      </c>
    </row>
    <row r="126" spans="1:8" ht="18" customHeight="1">
      <c r="A126" s="12">
        <v>40940</v>
      </c>
      <c r="B126" s="4">
        <f>副作用報告数!B126</f>
        <v>9</v>
      </c>
      <c r="C126" s="4">
        <f>副作用報告数!C126</f>
        <v>2</v>
      </c>
      <c r="D126">
        <f t="shared" si="11"/>
        <v>847</v>
      </c>
      <c r="E126" s="31">
        <f t="shared" si="5"/>
        <v>100</v>
      </c>
      <c r="F126">
        <v>116</v>
      </c>
      <c r="G126" s="49">
        <f t="shared" si="12"/>
        <v>0.23668639053254437</v>
      </c>
    </row>
    <row r="127" spans="1:8" ht="18" customHeight="1">
      <c r="A127" s="12">
        <v>40969</v>
      </c>
      <c r="B127" s="4">
        <f>副作用報告数!B127</f>
        <v>4</v>
      </c>
      <c r="C127" s="4">
        <f>副作用報告数!C127</f>
        <v>0</v>
      </c>
      <c r="D127">
        <f t="shared" si="11"/>
        <v>847</v>
      </c>
      <c r="E127" s="31">
        <f t="shared" si="5"/>
        <v>100</v>
      </c>
      <c r="F127">
        <v>117</v>
      </c>
      <c r="G127" s="49">
        <f t="shared" si="12"/>
        <v>0</v>
      </c>
    </row>
    <row r="128" spans="1:8" ht="18" customHeight="1">
      <c r="A128" s="15" t="s">
        <v>94</v>
      </c>
      <c r="B128" s="4">
        <f>副作用報告数!B129</f>
        <v>2305</v>
      </c>
      <c r="C128" s="4">
        <f>副作用報告数!C129</f>
        <v>847</v>
      </c>
    </row>
  </sheetData>
  <mergeCells count="2">
    <mergeCell ref="A3:C3"/>
    <mergeCell ref="A2:D2"/>
  </mergeCells>
  <phoneticPr fontId="1"/>
  <pageMargins left="0.34" right="0" top="0.1875" bottom="0" header="0.18"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topLeftCell="A14" workbookViewId="0">
      <selection activeCell="B41" sqref="B41"/>
    </sheetView>
  </sheetViews>
  <sheetFormatPr defaultRowHeight="13.5"/>
  <cols>
    <col min="1" max="1" width="9" style="64"/>
    <col min="5" max="5" width="10.5" bestFit="1" customWidth="1"/>
  </cols>
  <sheetData>
    <row r="1" spans="1:5">
      <c r="A1" s="62" t="s">
        <v>123</v>
      </c>
      <c r="B1" s="17" t="s">
        <v>141</v>
      </c>
      <c r="C1" s="17" t="s">
        <v>167</v>
      </c>
      <c r="D1" s="17" t="s">
        <v>124</v>
      </c>
      <c r="E1" s="20" t="s">
        <v>126</v>
      </c>
    </row>
    <row r="2" spans="1:5">
      <c r="A2" s="63" t="s">
        <v>122</v>
      </c>
      <c r="B2" s="18">
        <v>26</v>
      </c>
      <c r="C2" s="18"/>
      <c r="D2" s="15">
        <f>B2</f>
        <v>26</v>
      </c>
      <c r="E2">
        <f>B2*10</f>
        <v>260</v>
      </c>
    </row>
    <row r="3" spans="1:5">
      <c r="A3" s="63" t="s">
        <v>121</v>
      </c>
      <c r="B3" s="18">
        <v>41</v>
      </c>
      <c r="C3" s="19">
        <f>(B3-B2)*100/B2</f>
        <v>57.692307692307693</v>
      </c>
      <c r="D3" s="15">
        <f t="shared" ref="D3:D29" si="0">B3+D2</f>
        <v>67</v>
      </c>
      <c r="E3">
        <f t="shared" ref="E3:E31" si="1">B3*10</f>
        <v>410</v>
      </c>
    </row>
    <row r="4" spans="1:5">
      <c r="A4" s="63" t="s">
        <v>120</v>
      </c>
      <c r="B4" s="18">
        <v>19</v>
      </c>
      <c r="C4" s="19">
        <f t="shared" ref="C4:C29" si="2">(B4-B3)*100/B3</f>
        <v>-53.658536585365852</v>
      </c>
      <c r="D4" s="15">
        <f t="shared" si="0"/>
        <v>86</v>
      </c>
      <c r="E4">
        <f t="shared" si="1"/>
        <v>190</v>
      </c>
    </row>
    <row r="5" spans="1:5">
      <c r="A5" s="63" t="s">
        <v>119</v>
      </c>
      <c r="B5" s="18">
        <v>47</v>
      </c>
      <c r="C5" s="19">
        <f t="shared" si="2"/>
        <v>147.36842105263159</v>
      </c>
      <c r="D5" s="15">
        <f t="shared" si="0"/>
        <v>133</v>
      </c>
      <c r="E5">
        <f t="shared" si="1"/>
        <v>470</v>
      </c>
    </row>
    <row r="6" spans="1:5">
      <c r="A6" s="63" t="s">
        <v>118</v>
      </c>
      <c r="B6" s="18">
        <v>70</v>
      </c>
      <c r="C6" s="19">
        <f t="shared" si="2"/>
        <v>48.936170212765958</v>
      </c>
      <c r="D6" s="15">
        <f t="shared" si="0"/>
        <v>203</v>
      </c>
      <c r="E6">
        <f t="shared" si="1"/>
        <v>700</v>
      </c>
    </row>
    <row r="7" spans="1:5">
      <c r="A7" s="63" t="s">
        <v>117</v>
      </c>
      <c r="B7" s="18">
        <v>92</v>
      </c>
      <c r="C7" s="19">
        <f t="shared" si="2"/>
        <v>31.428571428571427</v>
      </c>
      <c r="D7" s="15">
        <f t="shared" si="0"/>
        <v>295</v>
      </c>
      <c r="E7">
        <f t="shared" si="1"/>
        <v>920</v>
      </c>
    </row>
    <row r="8" spans="1:5">
      <c r="A8" s="63" t="s">
        <v>116</v>
      </c>
      <c r="B8" s="18">
        <v>93</v>
      </c>
      <c r="C8" s="19">
        <f t="shared" si="2"/>
        <v>1.0869565217391304</v>
      </c>
      <c r="D8" s="15">
        <f t="shared" si="0"/>
        <v>388</v>
      </c>
      <c r="E8">
        <f t="shared" si="1"/>
        <v>930</v>
      </c>
    </row>
    <row r="9" spans="1:5">
      <c r="A9" s="63" t="s">
        <v>115</v>
      </c>
      <c r="B9" s="18">
        <v>103</v>
      </c>
      <c r="C9" s="19">
        <f t="shared" si="2"/>
        <v>10.75268817204301</v>
      </c>
      <c r="D9" s="15">
        <f t="shared" si="0"/>
        <v>491</v>
      </c>
      <c r="E9">
        <f t="shared" si="1"/>
        <v>1030</v>
      </c>
    </row>
    <row r="10" spans="1:5">
      <c r="A10" s="63" t="s">
        <v>114</v>
      </c>
      <c r="B10" s="18">
        <v>113</v>
      </c>
      <c r="C10" s="19">
        <f t="shared" si="2"/>
        <v>9.7087378640776691</v>
      </c>
      <c r="D10" s="15">
        <f t="shared" si="0"/>
        <v>604</v>
      </c>
      <c r="E10">
        <f t="shared" si="1"/>
        <v>1130</v>
      </c>
    </row>
    <row r="11" spans="1:5">
      <c r="A11" s="63" t="s">
        <v>113</v>
      </c>
      <c r="B11" s="18">
        <v>80</v>
      </c>
      <c r="C11" s="19">
        <f t="shared" si="2"/>
        <v>-29.20353982300885</v>
      </c>
      <c r="D11" s="15">
        <f t="shared" si="0"/>
        <v>684</v>
      </c>
      <c r="E11">
        <f t="shared" si="1"/>
        <v>800</v>
      </c>
    </row>
    <row r="12" spans="1:5">
      <c r="A12" s="63" t="s">
        <v>112</v>
      </c>
      <c r="B12" s="18">
        <v>81</v>
      </c>
      <c r="C12" s="19">
        <f t="shared" si="2"/>
        <v>1.25</v>
      </c>
      <c r="D12" s="15">
        <f t="shared" si="0"/>
        <v>765</v>
      </c>
      <c r="E12">
        <f t="shared" si="1"/>
        <v>810</v>
      </c>
    </row>
    <row r="13" spans="1:5">
      <c r="A13" s="63" t="s">
        <v>111</v>
      </c>
      <c r="B13" s="18">
        <v>59</v>
      </c>
      <c r="C13" s="19">
        <f t="shared" si="2"/>
        <v>-27.160493827160494</v>
      </c>
      <c r="D13" s="15">
        <f t="shared" si="0"/>
        <v>824</v>
      </c>
      <c r="E13">
        <f t="shared" si="1"/>
        <v>590</v>
      </c>
    </row>
    <row r="14" spans="1:5">
      <c r="A14" s="63" t="s">
        <v>110</v>
      </c>
      <c r="B14" s="18">
        <v>61</v>
      </c>
      <c r="C14" s="19">
        <f t="shared" si="2"/>
        <v>3.3898305084745761</v>
      </c>
      <c r="D14" s="15">
        <f t="shared" si="0"/>
        <v>885</v>
      </c>
      <c r="E14">
        <f t="shared" si="1"/>
        <v>610</v>
      </c>
    </row>
    <row r="15" spans="1:5">
      <c r="A15" s="63" t="s">
        <v>109</v>
      </c>
      <c r="B15" s="18">
        <v>72</v>
      </c>
      <c r="C15" s="19">
        <f t="shared" si="2"/>
        <v>18.032786885245901</v>
      </c>
      <c r="D15" s="15">
        <f t="shared" si="0"/>
        <v>957</v>
      </c>
      <c r="E15">
        <f t="shared" si="1"/>
        <v>720</v>
      </c>
    </row>
    <row r="16" spans="1:5">
      <c r="A16" s="63" t="s">
        <v>108</v>
      </c>
      <c r="B16" s="18">
        <v>50</v>
      </c>
      <c r="C16" s="19">
        <f t="shared" si="2"/>
        <v>-30.555555555555557</v>
      </c>
      <c r="D16" s="15">
        <f t="shared" si="0"/>
        <v>1007</v>
      </c>
      <c r="E16">
        <f t="shared" si="1"/>
        <v>500</v>
      </c>
    </row>
    <row r="17" spans="1:5">
      <c r="A17" s="63" t="s">
        <v>107</v>
      </c>
      <c r="B17" s="18">
        <v>62</v>
      </c>
      <c r="C17" s="19">
        <f t="shared" si="2"/>
        <v>24</v>
      </c>
      <c r="D17" s="15">
        <f t="shared" si="0"/>
        <v>1069</v>
      </c>
      <c r="E17">
        <f t="shared" si="1"/>
        <v>620</v>
      </c>
    </row>
    <row r="18" spans="1:5">
      <c r="A18" s="63" t="s">
        <v>106</v>
      </c>
      <c r="B18" s="18">
        <v>62</v>
      </c>
      <c r="C18" s="19">
        <f t="shared" si="2"/>
        <v>0</v>
      </c>
      <c r="D18" s="15">
        <f t="shared" si="0"/>
        <v>1131</v>
      </c>
      <c r="E18">
        <f t="shared" si="1"/>
        <v>620</v>
      </c>
    </row>
    <row r="19" spans="1:5">
      <c r="A19" s="63" t="s">
        <v>105</v>
      </c>
      <c r="B19" s="18">
        <v>63</v>
      </c>
      <c r="C19" s="19">
        <f t="shared" si="2"/>
        <v>1.6129032258064515</v>
      </c>
      <c r="D19" s="15">
        <f t="shared" si="0"/>
        <v>1194</v>
      </c>
      <c r="E19">
        <f t="shared" si="1"/>
        <v>630</v>
      </c>
    </row>
    <row r="20" spans="1:5">
      <c r="A20" s="63" t="s">
        <v>104</v>
      </c>
      <c r="B20" s="18">
        <v>52</v>
      </c>
      <c r="C20" s="19">
        <f t="shared" si="2"/>
        <v>-17.460317460317459</v>
      </c>
      <c r="D20" s="15">
        <f t="shared" si="0"/>
        <v>1246</v>
      </c>
      <c r="E20">
        <f t="shared" si="1"/>
        <v>520</v>
      </c>
    </row>
    <row r="21" spans="1:5">
      <c r="A21" s="63" t="s">
        <v>103</v>
      </c>
      <c r="B21" s="18">
        <v>61</v>
      </c>
      <c r="C21" s="19">
        <f t="shared" si="2"/>
        <v>17.307692307692307</v>
      </c>
      <c r="D21" s="15">
        <f t="shared" si="0"/>
        <v>1307</v>
      </c>
      <c r="E21">
        <f t="shared" si="1"/>
        <v>610</v>
      </c>
    </row>
    <row r="22" spans="1:5">
      <c r="A22" s="63" t="s">
        <v>102</v>
      </c>
      <c r="B22" s="18">
        <v>55</v>
      </c>
      <c r="C22" s="19">
        <f t="shared" si="2"/>
        <v>-9.8360655737704921</v>
      </c>
      <c r="D22" s="15">
        <f t="shared" si="0"/>
        <v>1362</v>
      </c>
      <c r="E22">
        <f t="shared" si="1"/>
        <v>550</v>
      </c>
    </row>
    <row r="23" spans="1:5">
      <c r="A23" s="63" t="s">
        <v>101</v>
      </c>
      <c r="B23" s="18">
        <v>70</v>
      </c>
      <c r="C23" s="19">
        <f t="shared" si="2"/>
        <v>27.272727272727273</v>
      </c>
      <c r="D23" s="15">
        <f t="shared" si="0"/>
        <v>1432</v>
      </c>
      <c r="E23">
        <f t="shared" si="1"/>
        <v>700</v>
      </c>
    </row>
    <row r="24" spans="1:5">
      <c r="A24" s="63" t="s">
        <v>100</v>
      </c>
      <c r="B24" s="18">
        <v>58</v>
      </c>
      <c r="C24" s="19">
        <f t="shared" si="2"/>
        <v>-17.142857142857142</v>
      </c>
      <c r="D24" s="15">
        <f t="shared" si="0"/>
        <v>1490</v>
      </c>
      <c r="E24">
        <f t="shared" si="1"/>
        <v>580</v>
      </c>
    </row>
    <row r="25" spans="1:5">
      <c r="A25" s="63" t="s">
        <v>99</v>
      </c>
      <c r="B25" s="18">
        <v>67</v>
      </c>
      <c r="C25" s="19">
        <f t="shared" si="2"/>
        <v>15.517241379310345</v>
      </c>
      <c r="D25" s="15">
        <f t="shared" si="0"/>
        <v>1557</v>
      </c>
      <c r="E25">
        <f t="shared" si="1"/>
        <v>670</v>
      </c>
    </row>
    <row r="26" spans="1:5">
      <c r="A26" s="63" t="s">
        <v>98</v>
      </c>
      <c r="B26" s="18">
        <v>67</v>
      </c>
      <c r="C26" s="19">
        <f t="shared" si="2"/>
        <v>0</v>
      </c>
      <c r="D26" s="15">
        <f t="shared" si="0"/>
        <v>1624</v>
      </c>
      <c r="E26">
        <f t="shared" si="1"/>
        <v>670</v>
      </c>
    </row>
    <row r="27" spans="1:5">
      <c r="A27" s="63" t="s">
        <v>97</v>
      </c>
      <c r="B27" s="18">
        <v>73</v>
      </c>
      <c r="C27" s="19">
        <f t="shared" si="2"/>
        <v>8.9552238805970141</v>
      </c>
      <c r="D27" s="15">
        <f t="shared" si="0"/>
        <v>1697</v>
      </c>
      <c r="E27">
        <f t="shared" si="1"/>
        <v>730</v>
      </c>
    </row>
    <row r="28" spans="1:5">
      <c r="A28" s="63" t="s">
        <v>96</v>
      </c>
      <c r="B28" s="18">
        <v>68</v>
      </c>
      <c r="C28" s="19">
        <f t="shared" si="2"/>
        <v>-6.8493150684931505</v>
      </c>
      <c r="D28" s="15">
        <f t="shared" si="0"/>
        <v>1765</v>
      </c>
      <c r="E28">
        <f t="shared" si="1"/>
        <v>680</v>
      </c>
    </row>
    <row r="29" spans="1:5">
      <c r="A29" s="63" t="s">
        <v>95</v>
      </c>
      <c r="B29" s="18">
        <v>75</v>
      </c>
      <c r="C29" s="19">
        <f t="shared" si="2"/>
        <v>10.294117647058824</v>
      </c>
      <c r="D29" s="15">
        <f t="shared" si="0"/>
        <v>1840</v>
      </c>
      <c r="E29">
        <f t="shared" si="1"/>
        <v>750</v>
      </c>
    </row>
    <row r="30" spans="1:5">
      <c r="A30" s="63" t="s">
        <v>125</v>
      </c>
      <c r="B30" s="18">
        <v>75</v>
      </c>
      <c r="C30" s="19">
        <f t="shared" ref="C30:C38" si="3">(B30-B29)*100/B29</f>
        <v>0</v>
      </c>
      <c r="D30" s="15">
        <f t="shared" ref="D30:D37" si="4">B30+D29</f>
        <v>1915</v>
      </c>
      <c r="E30">
        <f t="shared" si="1"/>
        <v>750</v>
      </c>
    </row>
    <row r="31" spans="1:5">
      <c r="A31" s="63" t="s">
        <v>142</v>
      </c>
      <c r="B31" s="18">
        <v>79</v>
      </c>
      <c r="C31" s="19">
        <f t="shared" si="3"/>
        <v>5.333333333333333</v>
      </c>
      <c r="D31" s="15">
        <f t="shared" si="4"/>
        <v>1994</v>
      </c>
      <c r="E31">
        <f t="shared" si="1"/>
        <v>790</v>
      </c>
    </row>
    <row r="32" spans="1:5">
      <c r="A32" s="63" t="s">
        <v>143</v>
      </c>
      <c r="B32" s="18">
        <v>83</v>
      </c>
      <c r="C32" s="19">
        <f t="shared" si="3"/>
        <v>5.0632911392405067</v>
      </c>
      <c r="D32" s="15">
        <f t="shared" si="4"/>
        <v>2077</v>
      </c>
      <c r="E32">
        <f t="shared" ref="E32:E43" si="5">B32*10</f>
        <v>830</v>
      </c>
    </row>
    <row r="33" spans="1:5">
      <c r="A33" s="63" t="s">
        <v>166</v>
      </c>
      <c r="B33" s="18">
        <v>93</v>
      </c>
      <c r="C33" s="19">
        <f t="shared" si="3"/>
        <v>12.048192771084338</v>
      </c>
      <c r="D33" s="15">
        <f t="shared" si="4"/>
        <v>2170</v>
      </c>
      <c r="E33">
        <f t="shared" si="5"/>
        <v>930</v>
      </c>
    </row>
    <row r="34" spans="1:5">
      <c r="A34" s="63" t="s">
        <v>168</v>
      </c>
      <c r="B34" s="18">
        <v>102</v>
      </c>
      <c r="C34" s="19">
        <f t="shared" si="3"/>
        <v>9.67741935483871</v>
      </c>
      <c r="D34" s="15">
        <f t="shared" si="4"/>
        <v>2272</v>
      </c>
      <c r="E34">
        <f t="shared" si="5"/>
        <v>1020</v>
      </c>
    </row>
    <row r="35" spans="1:5">
      <c r="A35" s="63" t="s">
        <v>229</v>
      </c>
      <c r="B35" s="18">
        <v>115</v>
      </c>
      <c r="C35" s="19">
        <f t="shared" si="3"/>
        <v>12.745098039215685</v>
      </c>
      <c r="D35" s="15">
        <f t="shared" si="4"/>
        <v>2387</v>
      </c>
      <c r="E35">
        <f t="shared" si="5"/>
        <v>1150</v>
      </c>
    </row>
    <row r="36" spans="1:5">
      <c r="A36" s="63" t="s">
        <v>230</v>
      </c>
      <c r="B36" s="18">
        <v>121</v>
      </c>
      <c r="C36" s="19">
        <f t="shared" si="3"/>
        <v>5.2173913043478262</v>
      </c>
      <c r="D36" s="15">
        <f t="shared" si="4"/>
        <v>2508</v>
      </c>
      <c r="E36">
        <f t="shared" si="5"/>
        <v>1210</v>
      </c>
    </row>
    <row r="37" spans="1:5">
      <c r="A37" s="63" t="s">
        <v>231</v>
      </c>
      <c r="B37" s="18">
        <v>139</v>
      </c>
      <c r="C37" s="19">
        <f t="shared" si="3"/>
        <v>14.87603305785124</v>
      </c>
      <c r="D37" s="15">
        <f t="shared" si="4"/>
        <v>2647</v>
      </c>
      <c r="E37">
        <f t="shared" si="5"/>
        <v>1390</v>
      </c>
    </row>
    <row r="38" spans="1:5">
      <c r="A38" s="63" t="s">
        <v>232</v>
      </c>
      <c r="B38" s="18">
        <v>145</v>
      </c>
      <c r="C38" s="19">
        <f t="shared" si="3"/>
        <v>4.3165467625899279</v>
      </c>
      <c r="D38" s="15">
        <f>B38+D37</f>
        <v>2792</v>
      </c>
      <c r="E38">
        <f t="shared" si="5"/>
        <v>1450</v>
      </c>
    </row>
    <row r="39" spans="1:5">
      <c r="A39" s="63" t="s">
        <v>233</v>
      </c>
      <c r="B39" s="18">
        <v>149</v>
      </c>
      <c r="C39" s="19">
        <f t="shared" ref="C39:C40" si="6">(B39-B38)*100/B38</f>
        <v>2.7586206896551726</v>
      </c>
      <c r="D39" s="15">
        <f>B39+D38</f>
        <v>2941</v>
      </c>
      <c r="E39">
        <f t="shared" si="5"/>
        <v>1490</v>
      </c>
    </row>
    <row r="40" spans="1:5">
      <c r="A40" s="63" t="s">
        <v>307</v>
      </c>
      <c r="B40" s="18">
        <v>143</v>
      </c>
      <c r="C40" s="19">
        <f t="shared" si="6"/>
        <v>-4.026845637583893</v>
      </c>
      <c r="D40" s="15">
        <f t="shared" ref="D40:D41" si="7">B40+D39</f>
        <v>3084</v>
      </c>
      <c r="E40">
        <f t="shared" si="5"/>
        <v>1430</v>
      </c>
    </row>
    <row r="41" spans="1:5">
      <c r="A41" s="63" t="s">
        <v>308</v>
      </c>
      <c r="B41" s="18"/>
      <c r="C41" s="19"/>
      <c r="D41" s="15">
        <f t="shared" si="7"/>
        <v>3084</v>
      </c>
      <c r="E41">
        <f t="shared" si="5"/>
        <v>0</v>
      </c>
    </row>
    <row r="42" spans="1:5">
      <c r="A42" s="63" t="s">
        <v>309</v>
      </c>
      <c r="B42" s="18"/>
      <c r="C42" s="19"/>
      <c r="D42" s="15">
        <f>B42+D41</f>
        <v>3084</v>
      </c>
      <c r="E42">
        <f t="shared" si="5"/>
        <v>0</v>
      </c>
    </row>
    <row r="43" spans="1:5">
      <c r="A43" s="63" t="s">
        <v>310</v>
      </c>
      <c r="B43" s="18"/>
      <c r="C43" s="19"/>
      <c r="D43" s="15">
        <f>B43+D42</f>
        <v>3084</v>
      </c>
      <c r="E43">
        <f t="shared" si="5"/>
        <v>0</v>
      </c>
    </row>
  </sheetData>
  <phoneticPr fontId="1"/>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dimension ref="A2:L54"/>
  <sheetViews>
    <sheetView workbookViewId="0">
      <selection activeCell="E12" sqref="E12"/>
    </sheetView>
  </sheetViews>
  <sheetFormatPr defaultRowHeight="13.5"/>
  <cols>
    <col min="2" max="3" width="11" bestFit="1" customWidth="1"/>
    <col min="6" max="6" width="12.125" bestFit="1" customWidth="1"/>
    <col min="8" max="9" width="5.125" bestFit="1" customWidth="1"/>
  </cols>
  <sheetData>
    <row r="2" spans="1:12">
      <c r="A2" s="61" t="s">
        <v>283</v>
      </c>
      <c r="B2" s="61" t="s">
        <v>284</v>
      </c>
      <c r="C2" s="61" t="s">
        <v>285</v>
      </c>
      <c r="D2" s="65" t="s">
        <v>293</v>
      </c>
      <c r="E2" s="65" t="s">
        <v>294</v>
      </c>
      <c r="F2" s="65" t="s">
        <v>295</v>
      </c>
      <c r="G2" s="65" t="s">
        <v>296</v>
      </c>
    </row>
    <row r="3" spans="1:12">
      <c r="A3">
        <v>2011</v>
      </c>
      <c r="B3">
        <v>554</v>
      </c>
      <c r="C3" s="49">
        <f>(B3-B4)*100/B4</f>
        <v>40.966921119592875</v>
      </c>
      <c r="D3">
        <v>32</v>
      </c>
      <c r="E3">
        <v>80.25</v>
      </c>
      <c r="F3" s="49">
        <f>B3*E3/100</f>
        <v>444.58499999999998</v>
      </c>
      <c r="G3" s="49">
        <f>(F3-F4)*100/F4</f>
        <v>29.746478034721044</v>
      </c>
      <c r="H3" s="49">
        <f>B3*E4/100</f>
        <v>483.0326</v>
      </c>
      <c r="I3" s="49">
        <f>(H3-H4)*100/H4</f>
        <v>36.50495171498558</v>
      </c>
      <c r="J3">
        <f>B4+B4*D3/100</f>
        <v>518.76</v>
      </c>
      <c r="K3">
        <f>B3-J3</f>
        <v>35.240000000000009</v>
      </c>
      <c r="L3">
        <f>K3*E3/100</f>
        <v>28.280100000000008</v>
      </c>
    </row>
    <row r="4" spans="1:12">
      <c r="A4">
        <v>2010</v>
      </c>
      <c r="B4">
        <v>393</v>
      </c>
      <c r="C4" s="49">
        <f t="shared" ref="C4:C11" si="0">(B4-B5)*100/B5</f>
        <v>32.323232323232325</v>
      </c>
      <c r="D4">
        <v>28</v>
      </c>
      <c r="E4">
        <v>87.19</v>
      </c>
      <c r="F4" s="49">
        <f t="shared" ref="F4:F12" si="1">B4*E4/100</f>
        <v>342.6567</v>
      </c>
      <c r="G4" s="49">
        <f t="shared" ref="G4:G11" si="2">(F4-F5)*100/F5</f>
        <v>28.134858132636882</v>
      </c>
      <c r="H4" s="49">
        <f t="shared" ref="H4:H11" si="3">B4*E5/100</f>
        <v>353.85720000000003</v>
      </c>
      <c r="I4" s="49">
        <f t="shared" ref="I4:I10" si="4">(H4-H5)*100/H5</f>
        <v>19.706458739915991</v>
      </c>
    </row>
    <row r="5" spans="1:12">
      <c r="A5">
        <v>2009</v>
      </c>
      <c r="B5">
        <v>297</v>
      </c>
      <c r="C5" s="49">
        <f t="shared" si="0"/>
        <v>12.075471698113208</v>
      </c>
      <c r="D5">
        <v>8</v>
      </c>
      <c r="E5">
        <v>90.04</v>
      </c>
      <c r="F5" s="49">
        <f t="shared" si="1"/>
        <v>267.41880000000003</v>
      </c>
      <c r="G5" s="49">
        <f t="shared" si="2"/>
        <v>1.3892843534423207</v>
      </c>
      <c r="H5" s="49">
        <f t="shared" si="3"/>
        <v>295.60410000000002</v>
      </c>
      <c r="I5" s="49">
        <f t="shared" si="4"/>
        <v>-4.1842321069128241</v>
      </c>
    </row>
    <row r="6" spans="1:12">
      <c r="A6">
        <v>2008</v>
      </c>
      <c r="B6">
        <v>265</v>
      </c>
      <c r="C6" s="49">
        <f t="shared" si="0"/>
        <v>11.344537815126051</v>
      </c>
      <c r="D6">
        <v>3</v>
      </c>
      <c r="E6">
        <v>99.53</v>
      </c>
      <c r="F6" s="49">
        <f t="shared" si="1"/>
        <v>263.75450000000001</v>
      </c>
      <c r="G6" s="49">
        <f t="shared" si="2"/>
        <v>-4.8091234432271319</v>
      </c>
      <c r="H6" s="49">
        <f t="shared" si="3"/>
        <v>308.51299999999998</v>
      </c>
      <c r="I6" s="49">
        <f t="shared" si="4"/>
        <v>11.411526363876005</v>
      </c>
    </row>
    <row r="7" spans="1:12">
      <c r="A7">
        <v>2007</v>
      </c>
      <c r="B7">
        <v>238</v>
      </c>
      <c r="C7" s="49">
        <f t="shared" si="0"/>
        <v>0.4219409282700422</v>
      </c>
      <c r="D7" s="65" t="s">
        <v>286</v>
      </c>
      <c r="E7">
        <v>116.42</v>
      </c>
      <c r="F7" s="49">
        <f t="shared" si="1"/>
        <v>277.07959999999997</v>
      </c>
      <c r="G7" s="49">
        <f t="shared" si="2"/>
        <v>0.48235808224494187</v>
      </c>
      <c r="H7" s="49">
        <f t="shared" si="3"/>
        <v>276.91300000000001</v>
      </c>
      <c r="I7" s="49">
        <f t="shared" si="4"/>
        <v>5.3190267442240877</v>
      </c>
    </row>
    <row r="8" spans="1:12">
      <c r="A8">
        <v>2006</v>
      </c>
      <c r="B8">
        <v>237</v>
      </c>
      <c r="C8" s="49">
        <f t="shared" si="0"/>
        <v>-13.186813186813186</v>
      </c>
      <c r="D8" s="65" t="s">
        <v>286</v>
      </c>
      <c r="E8">
        <v>116.35</v>
      </c>
      <c r="F8" s="49">
        <f t="shared" si="1"/>
        <v>275.74949999999995</v>
      </c>
      <c r="G8" s="49">
        <f t="shared" si="2"/>
        <v>-8.9533596023590736</v>
      </c>
      <c r="H8" s="49">
        <f t="shared" si="3"/>
        <v>262.92779999999999</v>
      </c>
      <c r="I8" s="49">
        <f t="shared" si="4"/>
        <v>-8.3629405798768364</v>
      </c>
    </row>
    <row r="9" spans="1:12">
      <c r="A9">
        <v>2005</v>
      </c>
      <c r="B9">
        <v>273</v>
      </c>
      <c r="C9" s="49">
        <f t="shared" si="0"/>
        <v>-29.82005141388175</v>
      </c>
      <c r="D9">
        <v>-31</v>
      </c>
      <c r="E9">
        <v>110.94</v>
      </c>
      <c r="F9" s="49">
        <f t="shared" si="1"/>
        <v>302.86619999999999</v>
      </c>
      <c r="G9" s="49">
        <f t="shared" si="2"/>
        <v>-25.920423442968985</v>
      </c>
      <c r="H9" s="49">
        <f t="shared" si="3"/>
        <v>286.923</v>
      </c>
      <c r="I9" s="49">
        <f t="shared" si="4"/>
        <v>-34.882028812562652</v>
      </c>
    </row>
    <row r="10" spans="1:12">
      <c r="A10">
        <v>2004</v>
      </c>
      <c r="B10">
        <v>389</v>
      </c>
      <c r="C10" s="49">
        <f t="shared" si="0"/>
        <v>70.614035087719301</v>
      </c>
      <c r="D10">
        <v>65</v>
      </c>
      <c r="E10">
        <v>105.1</v>
      </c>
      <c r="F10" s="49">
        <f t="shared" si="1"/>
        <v>408.83899999999994</v>
      </c>
      <c r="G10" s="49">
        <f t="shared" si="2"/>
        <v>58.30789342031693</v>
      </c>
      <c r="H10" s="49">
        <f t="shared" si="3"/>
        <v>440.62029999999999</v>
      </c>
      <c r="I10" s="49">
        <f t="shared" si="4"/>
        <v>61.125994283691568</v>
      </c>
    </row>
    <row r="11" spans="1:12">
      <c r="A11">
        <v>2003</v>
      </c>
      <c r="B11">
        <v>228</v>
      </c>
      <c r="C11" s="49">
        <f t="shared" si="0"/>
        <v>240.29850746268656</v>
      </c>
      <c r="D11" t="s">
        <v>292</v>
      </c>
      <c r="E11">
        <v>113.27</v>
      </c>
      <c r="F11" s="49">
        <f t="shared" si="1"/>
        <v>258.25559999999996</v>
      </c>
      <c r="G11" s="49">
        <f t="shared" si="2"/>
        <v>221.37411989576873</v>
      </c>
      <c r="H11" s="49">
        <f t="shared" si="3"/>
        <v>273.46319999999997</v>
      </c>
    </row>
    <row r="12" spans="1:12">
      <c r="A12">
        <v>2002</v>
      </c>
      <c r="B12">
        <v>67</v>
      </c>
      <c r="C12" s="65" t="s">
        <v>286</v>
      </c>
      <c r="E12">
        <v>119.94</v>
      </c>
      <c r="F12" s="49">
        <f t="shared" si="1"/>
        <v>80.359799999999993</v>
      </c>
    </row>
    <row r="13" spans="1:12">
      <c r="E13" s="65" t="s">
        <v>297</v>
      </c>
    </row>
    <row r="16" spans="1:12">
      <c r="A16" s="61" t="s">
        <v>283</v>
      </c>
      <c r="B16" s="61" t="s">
        <v>287</v>
      </c>
      <c r="C16" s="61" t="s">
        <v>284</v>
      </c>
      <c r="D16" s="61" t="s">
        <v>285</v>
      </c>
    </row>
    <row r="17" spans="1:4">
      <c r="A17" s="75">
        <v>2011</v>
      </c>
      <c r="B17" t="s">
        <v>288</v>
      </c>
      <c r="C17">
        <v>149</v>
      </c>
      <c r="D17" s="31">
        <f>(C17-C18)*100/C18</f>
        <v>2.7586206896551726</v>
      </c>
    </row>
    <row r="18" spans="1:4">
      <c r="A18" s="75"/>
      <c r="B18" t="s">
        <v>289</v>
      </c>
      <c r="C18">
        <v>145</v>
      </c>
      <c r="D18" s="31">
        <f t="shared" ref="D18:D53" si="5">(C18-C19)*100/C19</f>
        <v>4.3165467625899279</v>
      </c>
    </row>
    <row r="19" spans="1:4">
      <c r="A19" s="75"/>
      <c r="B19" t="s">
        <v>290</v>
      </c>
      <c r="C19">
        <v>139</v>
      </c>
      <c r="D19" s="31">
        <f t="shared" si="5"/>
        <v>14.87603305785124</v>
      </c>
    </row>
    <row r="20" spans="1:4">
      <c r="A20" s="75"/>
      <c r="B20" t="s">
        <v>291</v>
      </c>
      <c r="C20">
        <v>121</v>
      </c>
      <c r="D20" s="31">
        <f t="shared" si="5"/>
        <v>5.2173913043478262</v>
      </c>
    </row>
    <row r="21" spans="1:4">
      <c r="A21" s="74">
        <v>2010</v>
      </c>
      <c r="B21" t="s">
        <v>289</v>
      </c>
      <c r="C21">
        <v>115</v>
      </c>
      <c r="D21" s="31">
        <f t="shared" si="5"/>
        <v>12.745098039215685</v>
      </c>
    </row>
    <row r="22" spans="1:4">
      <c r="A22" s="74"/>
      <c r="B22" t="s">
        <v>289</v>
      </c>
      <c r="C22">
        <v>102</v>
      </c>
      <c r="D22" s="31">
        <f t="shared" si="5"/>
        <v>9.67741935483871</v>
      </c>
    </row>
    <row r="23" spans="1:4">
      <c r="A23" s="74"/>
      <c r="B23" t="s">
        <v>290</v>
      </c>
      <c r="C23">
        <v>93</v>
      </c>
      <c r="D23" s="31">
        <f t="shared" si="5"/>
        <v>12.048192771084338</v>
      </c>
    </row>
    <row r="24" spans="1:4">
      <c r="A24" s="74"/>
      <c r="B24" t="s">
        <v>291</v>
      </c>
      <c r="C24">
        <v>83</v>
      </c>
      <c r="D24" s="31">
        <f t="shared" si="5"/>
        <v>5.0632911392405067</v>
      </c>
    </row>
    <row r="25" spans="1:4">
      <c r="A25" s="74">
        <v>2009</v>
      </c>
      <c r="B25" t="s">
        <v>288</v>
      </c>
      <c r="C25">
        <v>79</v>
      </c>
      <c r="D25" s="31">
        <f t="shared" si="5"/>
        <v>5.333333333333333</v>
      </c>
    </row>
    <row r="26" spans="1:4">
      <c r="A26" s="74"/>
      <c r="B26" t="s">
        <v>289</v>
      </c>
      <c r="C26">
        <v>75</v>
      </c>
      <c r="D26" s="31">
        <f t="shared" si="5"/>
        <v>0</v>
      </c>
    </row>
    <row r="27" spans="1:4">
      <c r="A27" s="74"/>
      <c r="B27" t="s">
        <v>290</v>
      </c>
      <c r="C27">
        <v>75</v>
      </c>
      <c r="D27" s="31">
        <f t="shared" si="5"/>
        <v>10.294117647058824</v>
      </c>
    </row>
    <row r="28" spans="1:4">
      <c r="A28" s="74"/>
      <c r="B28" t="s">
        <v>291</v>
      </c>
      <c r="C28">
        <v>68</v>
      </c>
      <c r="D28" s="31">
        <f t="shared" si="5"/>
        <v>-6.8493150684931505</v>
      </c>
    </row>
    <row r="29" spans="1:4">
      <c r="A29" s="74">
        <v>2008</v>
      </c>
      <c r="B29" t="s">
        <v>288</v>
      </c>
      <c r="C29">
        <v>73</v>
      </c>
      <c r="D29" s="31">
        <f t="shared" si="5"/>
        <v>8.9552238805970141</v>
      </c>
    </row>
    <row r="30" spans="1:4">
      <c r="A30" s="74"/>
      <c r="B30" t="s">
        <v>289</v>
      </c>
      <c r="C30">
        <v>67</v>
      </c>
      <c r="D30" s="31">
        <f t="shared" si="5"/>
        <v>0</v>
      </c>
    </row>
    <row r="31" spans="1:4">
      <c r="A31" s="74"/>
      <c r="B31" t="s">
        <v>290</v>
      </c>
      <c r="C31">
        <v>67</v>
      </c>
      <c r="D31" s="31">
        <f t="shared" si="5"/>
        <v>15.517241379310345</v>
      </c>
    </row>
    <row r="32" spans="1:4">
      <c r="A32" s="74"/>
      <c r="B32" t="s">
        <v>291</v>
      </c>
      <c r="C32">
        <v>58</v>
      </c>
      <c r="D32" s="31">
        <f t="shared" si="5"/>
        <v>-17.142857142857142</v>
      </c>
    </row>
    <row r="33" spans="1:4">
      <c r="A33" s="74">
        <v>2007</v>
      </c>
      <c r="B33" t="s">
        <v>288</v>
      </c>
      <c r="C33">
        <v>70</v>
      </c>
      <c r="D33" s="31">
        <f t="shared" si="5"/>
        <v>27.272727272727273</v>
      </c>
    </row>
    <row r="34" spans="1:4">
      <c r="A34" s="74"/>
      <c r="B34" t="s">
        <v>289</v>
      </c>
      <c r="C34">
        <v>55</v>
      </c>
      <c r="D34" s="31">
        <f t="shared" si="5"/>
        <v>-9.8360655737704921</v>
      </c>
    </row>
    <row r="35" spans="1:4">
      <c r="A35" s="74"/>
      <c r="B35" t="s">
        <v>290</v>
      </c>
      <c r="C35">
        <v>61</v>
      </c>
      <c r="D35" s="31">
        <f t="shared" si="5"/>
        <v>17.307692307692307</v>
      </c>
    </row>
    <row r="36" spans="1:4">
      <c r="A36" s="74"/>
      <c r="B36" t="s">
        <v>291</v>
      </c>
      <c r="C36">
        <v>52</v>
      </c>
      <c r="D36" s="31">
        <f t="shared" si="5"/>
        <v>-17.460317460317459</v>
      </c>
    </row>
    <row r="37" spans="1:4">
      <c r="A37" s="74">
        <v>2006</v>
      </c>
      <c r="B37" t="s">
        <v>288</v>
      </c>
      <c r="C37">
        <v>63</v>
      </c>
      <c r="D37" s="31">
        <f t="shared" si="5"/>
        <v>1.6129032258064515</v>
      </c>
    </row>
    <row r="38" spans="1:4">
      <c r="A38" s="74"/>
      <c r="B38" t="s">
        <v>289</v>
      </c>
      <c r="C38">
        <v>62</v>
      </c>
      <c r="D38" s="31">
        <f t="shared" si="5"/>
        <v>0</v>
      </c>
    </row>
    <row r="39" spans="1:4">
      <c r="A39" s="74"/>
      <c r="B39" t="s">
        <v>290</v>
      </c>
      <c r="C39">
        <v>62</v>
      </c>
      <c r="D39" s="31">
        <f t="shared" si="5"/>
        <v>24</v>
      </c>
    </row>
    <row r="40" spans="1:4">
      <c r="A40" s="74"/>
      <c r="B40" t="s">
        <v>291</v>
      </c>
      <c r="C40">
        <v>50</v>
      </c>
      <c r="D40" s="31">
        <f t="shared" si="5"/>
        <v>-30.555555555555557</v>
      </c>
    </row>
    <row r="41" spans="1:4">
      <c r="A41" s="74">
        <v>2005</v>
      </c>
      <c r="B41" t="s">
        <v>288</v>
      </c>
      <c r="C41">
        <v>72</v>
      </c>
      <c r="D41" s="31">
        <f t="shared" si="5"/>
        <v>18.032786885245901</v>
      </c>
    </row>
    <row r="42" spans="1:4">
      <c r="A42" s="74"/>
      <c r="B42" t="s">
        <v>289</v>
      </c>
      <c r="C42">
        <v>61</v>
      </c>
      <c r="D42" s="31">
        <f t="shared" si="5"/>
        <v>3.3898305084745761</v>
      </c>
    </row>
    <row r="43" spans="1:4">
      <c r="A43" s="74"/>
      <c r="B43" t="s">
        <v>290</v>
      </c>
      <c r="C43">
        <v>59</v>
      </c>
      <c r="D43" s="31">
        <f t="shared" si="5"/>
        <v>-27.160493827160494</v>
      </c>
    </row>
    <row r="44" spans="1:4">
      <c r="A44" s="74"/>
      <c r="B44" t="s">
        <v>291</v>
      </c>
      <c r="C44">
        <v>81</v>
      </c>
      <c r="D44" s="31">
        <f t="shared" si="5"/>
        <v>1.25</v>
      </c>
    </row>
    <row r="45" spans="1:4">
      <c r="A45" s="74">
        <v>2004</v>
      </c>
      <c r="B45" t="s">
        <v>288</v>
      </c>
      <c r="C45">
        <v>80</v>
      </c>
      <c r="D45" s="31">
        <f t="shared" si="5"/>
        <v>-29.20353982300885</v>
      </c>
    </row>
    <row r="46" spans="1:4">
      <c r="A46" s="74"/>
      <c r="B46" t="s">
        <v>289</v>
      </c>
      <c r="C46">
        <v>113</v>
      </c>
      <c r="D46" s="31">
        <f t="shared" si="5"/>
        <v>9.7087378640776691</v>
      </c>
    </row>
    <row r="47" spans="1:4">
      <c r="A47" s="74"/>
      <c r="B47" t="s">
        <v>290</v>
      </c>
      <c r="C47">
        <v>103</v>
      </c>
      <c r="D47" s="31">
        <f t="shared" si="5"/>
        <v>10.75268817204301</v>
      </c>
    </row>
    <row r="48" spans="1:4">
      <c r="A48" s="74"/>
      <c r="B48" t="s">
        <v>291</v>
      </c>
      <c r="C48">
        <v>93</v>
      </c>
      <c r="D48" s="31">
        <f t="shared" si="5"/>
        <v>1.0869565217391304</v>
      </c>
    </row>
    <row r="49" spans="1:4">
      <c r="A49" s="74">
        <v>2003</v>
      </c>
      <c r="B49" t="s">
        <v>288</v>
      </c>
      <c r="C49">
        <v>92</v>
      </c>
      <c r="D49" s="31">
        <f t="shared" si="5"/>
        <v>31.428571428571427</v>
      </c>
    </row>
    <row r="50" spans="1:4">
      <c r="A50" s="74"/>
      <c r="B50" t="s">
        <v>289</v>
      </c>
      <c r="C50">
        <v>70</v>
      </c>
      <c r="D50" s="31">
        <f t="shared" si="5"/>
        <v>48.936170212765958</v>
      </c>
    </row>
    <row r="51" spans="1:4">
      <c r="A51" s="74"/>
      <c r="B51" t="s">
        <v>290</v>
      </c>
      <c r="C51">
        <v>47</v>
      </c>
      <c r="D51" s="31">
        <f t="shared" si="5"/>
        <v>147.36842105263159</v>
      </c>
    </row>
    <row r="52" spans="1:4">
      <c r="A52" s="74"/>
      <c r="B52" t="s">
        <v>291</v>
      </c>
      <c r="C52">
        <v>19</v>
      </c>
      <c r="D52" s="31">
        <f t="shared" si="5"/>
        <v>-53.658536585365852</v>
      </c>
    </row>
    <row r="53" spans="1:4">
      <c r="A53" s="74">
        <v>2002</v>
      </c>
      <c r="B53" t="s">
        <v>288</v>
      </c>
      <c r="C53">
        <v>41</v>
      </c>
      <c r="D53" s="31">
        <f t="shared" si="5"/>
        <v>57.692307692307693</v>
      </c>
    </row>
    <row r="54" spans="1:4">
      <c r="A54" s="74"/>
      <c r="B54" t="s">
        <v>289</v>
      </c>
      <c r="C54">
        <v>26</v>
      </c>
      <c r="D54" s="65" t="s">
        <v>286</v>
      </c>
    </row>
  </sheetData>
  <mergeCells count="10">
    <mergeCell ref="A41:A44"/>
    <mergeCell ref="A45:A48"/>
    <mergeCell ref="A49:A52"/>
    <mergeCell ref="A53:A54"/>
    <mergeCell ref="A17:A20"/>
    <mergeCell ref="A21:A24"/>
    <mergeCell ref="A25:A28"/>
    <mergeCell ref="A29:A32"/>
    <mergeCell ref="A33:A36"/>
    <mergeCell ref="A37:A40"/>
  </mergeCells>
  <phoneticPr fontId="1"/>
  <pageMargins left="0.7" right="0.7" top="0.75" bottom="0.75" header="0.3" footer="0.3"/>
  <ignoredErrors>
    <ignoredError sqref="H3 H4:H10" formula="1"/>
  </ignoredErrors>
</worksheet>
</file>

<file path=xl/worksheets/sheet5.xml><?xml version="1.0" encoding="utf-8"?>
<worksheet xmlns="http://schemas.openxmlformats.org/spreadsheetml/2006/main" xmlns:r="http://schemas.openxmlformats.org/officeDocument/2006/relationships">
  <sheetPr>
    <pageSetUpPr fitToPage="1"/>
  </sheetPr>
  <dimension ref="A1:E115"/>
  <sheetViews>
    <sheetView topLeftCell="A97" workbookViewId="0">
      <selection activeCell="G113" sqref="G113"/>
    </sheetView>
  </sheetViews>
  <sheetFormatPr defaultRowHeight="13.5"/>
  <cols>
    <col min="1" max="1" width="29.625" customWidth="1"/>
    <col min="3" max="3" width="15.875" bestFit="1" customWidth="1"/>
    <col min="4" max="4" width="17.5" customWidth="1"/>
    <col min="5" max="5" width="17" customWidth="1"/>
  </cols>
  <sheetData>
    <row r="1" spans="1:5" ht="17.25">
      <c r="A1" s="22" t="s">
        <v>144</v>
      </c>
    </row>
    <row r="3" spans="1:5" s="24" customFormat="1" ht="20.100000000000001" customHeight="1">
      <c r="A3" s="23" t="s">
        <v>145</v>
      </c>
    </row>
    <row r="4" spans="1:5" s="27" customFormat="1" ht="29.25" customHeight="1">
      <c r="A4" s="25" t="s">
        <v>146</v>
      </c>
      <c r="B4" s="26" t="s">
        <v>147</v>
      </c>
      <c r="C4" s="25" t="s">
        <v>148</v>
      </c>
      <c r="D4" s="25" t="s">
        <v>149</v>
      </c>
      <c r="E4" s="25" t="s">
        <v>150</v>
      </c>
    </row>
    <row r="5" spans="1:5">
      <c r="A5" s="28" t="s">
        <v>151</v>
      </c>
      <c r="B5" s="29">
        <v>2404</v>
      </c>
      <c r="C5" s="15">
        <v>1300</v>
      </c>
      <c r="D5" s="15">
        <v>1050</v>
      </c>
      <c r="E5" s="15">
        <v>54</v>
      </c>
    </row>
    <row r="6" spans="1:5">
      <c r="A6" s="28" t="s">
        <v>152</v>
      </c>
      <c r="B6" s="29">
        <v>1843</v>
      </c>
      <c r="C6" s="15">
        <v>383</v>
      </c>
      <c r="D6" s="15">
        <v>1112</v>
      </c>
      <c r="E6" s="15">
        <v>348</v>
      </c>
    </row>
    <row r="7" spans="1:5">
      <c r="A7" s="28" t="s">
        <v>153</v>
      </c>
      <c r="B7" s="29">
        <v>7533</v>
      </c>
      <c r="C7" s="15">
        <v>4374</v>
      </c>
      <c r="D7" s="15">
        <v>2934</v>
      </c>
      <c r="E7" s="15">
        <v>225</v>
      </c>
    </row>
    <row r="8" spans="1:5">
      <c r="A8" s="28" t="s">
        <v>152</v>
      </c>
      <c r="B8" s="29">
        <v>1843</v>
      </c>
      <c r="C8" s="15">
        <v>383</v>
      </c>
      <c r="D8" s="15">
        <v>1112</v>
      </c>
      <c r="E8" s="15">
        <v>348</v>
      </c>
    </row>
    <row r="10" spans="1:5" s="24" customFormat="1" ht="20.100000000000001" customHeight="1">
      <c r="A10" s="23" t="s">
        <v>154</v>
      </c>
    </row>
    <row r="11" spans="1:5" s="27" customFormat="1" ht="33" customHeight="1">
      <c r="A11" s="25" t="s">
        <v>146</v>
      </c>
      <c r="B11" s="26" t="s">
        <v>147</v>
      </c>
      <c r="C11" s="25" t="s">
        <v>148</v>
      </c>
      <c r="D11" s="25" t="s">
        <v>149</v>
      </c>
      <c r="E11" s="25" t="s">
        <v>150</v>
      </c>
    </row>
    <row r="12" spans="1:5">
      <c r="A12" s="28" t="s">
        <v>155</v>
      </c>
      <c r="B12" s="29">
        <v>2047</v>
      </c>
      <c r="C12" s="15">
        <v>1167</v>
      </c>
      <c r="D12" s="15">
        <v>831</v>
      </c>
      <c r="E12" s="15">
        <v>49</v>
      </c>
    </row>
    <row r="13" spans="1:5">
      <c r="A13" s="28" t="s">
        <v>152</v>
      </c>
      <c r="B13" s="29">
        <v>1836</v>
      </c>
      <c r="C13" s="15">
        <v>396</v>
      </c>
      <c r="D13" s="15">
        <v>1090</v>
      </c>
      <c r="E13" s="15">
        <v>350</v>
      </c>
    </row>
    <row r="14" spans="1:5">
      <c r="A14" s="28" t="s">
        <v>156</v>
      </c>
      <c r="B14" s="29">
        <v>7438</v>
      </c>
      <c r="C14" s="15">
        <v>4389</v>
      </c>
      <c r="D14" s="15">
        <v>2842</v>
      </c>
      <c r="E14" s="15">
        <v>207</v>
      </c>
    </row>
    <row r="15" spans="1:5">
      <c r="A15" s="28" t="s">
        <v>152</v>
      </c>
      <c r="B15" s="29">
        <v>1836</v>
      </c>
      <c r="C15" s="15">
        <v>396</v>
      </c>
      <c r="D15" s="15">
        <v>1090</v>
      </c>
      <c r="E15" s="15">
        <v>350</v>
      </c>
    </row>
    <row r="17" spans="1:5" s="24" customFormat="1" ht="20.100000000000001" customHeight="1">
      <c r="A17" s="23" t="s">
        <v>157</v>
      </c>
    </row>
    <row r="18" spans="1:5" s="27" customFormat="1" ht="30.75" customHeight="1">
      <c r="A18" s="25" t="s">
        <v>146</v>
      </c>
      <c r="B18" s="26" t="s">
        <v>147</v>
      </c>
      <c r="C18" s="25" t="s">
        <v>148</v>
      </c>
      <c r="D18" s="25" t="s">
        <v>149</v>
      </c>
      <c r="E18" s="25" t="s">
        <v>150</v>
      </c>
    </row>
    <row r="19" spans="1:5">
      <c r="A19" s="28" t="s">
        <v>158</v>
      </c>
      <c r="B19" s="29">
        <v>2307</v>
      </c>
      <c r="C19" s="15">
        <v>1265</v>
      </c>
      <c r="D19" s="15">
        <v>972</v>
      </c>
      <c r="E19" s="15">
        <v>70</v>
      </c>
    </row>
    <row r="20" spans="1:5">
      <c r="A20" s="28" t="s">
        <v>152</v>
      </c>
      <c r="B20" s="29">
        <v>1848</v>
      </c>
      <c r="C20" s="15">
        <v>389</v>
      </c>
      <c r="D20" s="15">
        <v>1085</v>
      </c>
      <c r="E20" s="15">
        <v>374</v>
      </c>
    </row>
    <row r="21" spans="1:5">
      <c r="A21" s="28" t="s">
        <v>159</v>
      </c>
      <c r="B21" s="29">
        <v>7611</v>
      </c>
      <c r="C21" s="15">
        <v>4350</v>
      </c>
      <c r="D21" s="15">
        <v>3009</v>
      </c>
      <c r="E21" s="15">
        <v>252</v>
      </c>
    </row>
    <row r="22" spans="1:5">
      <c r="A22" s="28" t="s">
        <v>152</v>
      </c>
      <c r="B22" s="29">
        <v>1847</v>
      </c>
      <c r="C22" s="15">
        <v>388</v>
      </c>
      <c r="D22" s="15">
        <v>1085</v>
      </c>
      <c r="E22" s="15">
        <v>374</v>
      </c>
    </row>
    <row r="24" spans="1:5" s="24" customFormat="1" ht="20.100000000000001" customHeight="1">
      <c r="A24" s="23" t="s">
        <v>160</v>
      </c>
    </row>
    <row r="25" spans="1:5" s="27" customFormat="1" ht="31.5" customHeight="1">
      <c r="A25" s="25" t="s">
        <v>146</v>
      </c>
      <c r="B25" s="26" t="s">
        <v>147</v>
      </c>
      <c r="C25" s="25" t="s">
        <v>148</v>
      </c>
      <c r="D25" s="25" t="s">
        <v>149</v>
      </c>
      <c r="E25" s="25" t="s">
        <v>150</v>
      </c>
    </row>
    <row r="26" spans="1:5">
      <c r="A26" s="28" t="s">
        <v>161</v>
      </c>
      <c r="B26" s="29">
        <v>1856</v>
      </c>
      <c r="C26" s="15">
        <v>1105</v>
      </c>
      <c r="D26" s="15">
        <v>710</v>
      </c>
      <c r="E26" s="15">
        <v>41</v>
      </c>
    </row>
    <row r="27" spans="1:5">
      <c r="A27" s="28" t="s">
        <v>152</v>
      </c>
      <c r="B27" s="29">
        <v>1862</v>
      </c>
      <c r="C27" s="15">
        <v>393</v>
      </c>
      <c r="D27" s="15">
        <v>1093</v>
      </c>
      <c r="E27" s="15">
        <v>376</v>
      </c>
    </row>
    <row r="28" spans="1:5">
      <c r="A28" s="28" t="s">
        <v>162</v>
      </c>
      <c r="B28" s="29">
        <v>7640</v>
      </c>
      <c r="C28" s="15">
        <v>4529</v>
      </c>
      <c r="D28" s="15">
        <v>2907</v>
      </c>
      <c r="E28" s="15">
        <v>204</v>
      </c>
    </row>
    <row r="29" spans="1:5">
      <c r="A29" s="28" t="s">
        <v>152</v>
      </c>
      <c r="B29" s="29">
        <v>1864</v>
      </c>
      <c r="C29" s="15">
        <v>394</v>
      </c>
      <c r="D29" s="15">
        <v>1093</v>
      </c>
      <c r="E29" s="15">
        <v>377</v>
      </c>
    </row>
    <row r="31" spans="1:5" ht="32.25" customHeight="1">
      <c r="A31" s="76" t="s">
        <v>163</v>
      </c>
      <c r="B31" s="76"/>
      <c r="C31" s="76"/>
      <c r="D31" s="76"/>
      <c r="E31" s="76"/>
    </row>
    <row r="32" spans="1:5" ht="15.95" customHeight="1">
      <c r="A32" s="30" t="s">
        <v>164</v>
      </c>
    </row>
    <row r="33" spans="1:5" ht="34.5" customHeight="1">
      <c r="A33" s="76" t="s">
        <v>165</v>
      </c>
      <c r="B33" s="76"/>
      <c r="C33" s="76"/>
      <c r="D33" s="76"/>
      <c r="E33" s="76"/>
    </row>
    <row r="36" spans="1:5" ht="14.25">
      <c r="A36" s="23" t="s">
        <v>181</v>
      </c>
      <c r="B36" s="24"/>
      <c r="C36" s="24"/>
      <c r="D36" s="24"/>
      <c r="E36" s="24"/>
    </row>
    <row r="37" spans="1:5" ht="27">
      <c r="A37" s="25" t="s">
        <v>146</v>
      </c>
      <c r="B37" s="26" t="s">
        <v>147</v>
      </c>
      <c r="C37" s="25" t="s">
        <v>148</v>
      </c>
      <c r="D37" s="25" t="s">
        <v>149</v>
      </c>
      <c r="E37" s="25" t="s">
        <v>150</v>
      </c>
    </row>
    <row r="38" spans="1:5">
      <c r="A38" s="28" t="s">
        <v>182</v>
      </c>
      <c r="B38" s="29">
        <v>1971</v>
      </c>
      <c r="C38" s="15">
        <v>1168</v>
      </c>
      <c r="D38" s="15">
        <v>762</v>
      </c>
      <c r="E38" s="15">
        <v>41</v>
      </c>
    </row>
    <row r="39" spans="1:5">
      <c r="A39" s="28" t="s">
        <v>152</v>
      </c>
      <c r="B39" s="29">
        <v>1900</v>
      </c>
      <c r="C39" s="15">
        <v>394</v>
      </c>
      <c r="D39" s="15">
        <v>1118</v>
      </c>
      <c r="E39" s="15">
        <v>388</v>
      </c>
    </row>
    <row r="40" spans="1:5">
      <c r="A40" s="28" t="s">
        <v>183</v>
      </c>
      <c r="B40" s="29">
        <v>7898</v>
      </c>
      <c r="C40" s="15">
        <v>4651</v>
      </c>
      <c r="D40" s="15">
        <v>3008</v>
      </c>
      <c r="E40" s="15">
        <v>239</v>
      </c>
    </row>
    <row r="41" spans="1:5">
      <c r="A41" s="28" t="s">
        <v>152</v>
      </c>
      <c r="B41" s="29">
        <v>1900</v>
      </c>
      <c r="C41" s="15">
        <v>394</v>
      </c>
      <c r="D41" s="15">
        <v>1118</v>
      </c>
      <c r="E41" s="15">
        <v>388</v>
      </c>
    </row>
    <row r="43" spans="1:5">
      <c r="A43" s="30" t="s">
        <v>184</v>
      </c>
    </row>
    <row r="44" spans="1:5">
      <c r="A44" s="30" t="s">
        <v>185</v>
      </c>
    </row>
    <row r="45" spans="1:5" ht="28.5" customHeight="1">
      <c r="A45" s="76" t="s">
        <v>186</v>
      </c>
      <c r="B45" s="76"/>
      <c r="C45" s="76"/>
      <c r="D45" s="76"/>
      <c r="E45" s="76"/>
    </row>
    <row r="48" spans="1:5" ht="14.25">
      <c r="A48" s="23" t="s">
        <v>234</v>
      </c>
      <c r="B48" s="24"/>
      <c r="C48" s="24"/>
      <c r="D48" s="24"/>
      <c r="E48" s="24"/>
    </row>
    <row r="49" spans="1:5" ht="27">
      <c r="A49" s="25" t="s">
        <v>146</v>
      </c>
      <c r="B49" s="26" t="s">
        <v>147</v>
      </c>
      <c r="C49" s="25" t="s">
        <v>148</v>
      </c>
      <c r="D49" s="25" t="s">
        <v>149</v>
      </c>
      <c r="E49" s="25" t="s">
        <v>150</v>
      </c>
    </row>
    <row r="50" spans="1:5">
      <c r="A50" s="28" t="s">
        <v>235</v>
      </c>
      <c r="B50" s="29">
        <v>1971</v>
      </c>
      <c r="C50" s="15">
        <v>1168</v>
      </c>
      <c r="D50" s="15">
        <v>762</v>
      </c>
      <c r="E50" s="15">
        <v>41</v>
      </c>
    </row>
    <row r="51" spans="1:5">
      <c r="A51" s="28" t="s">
        <v>152</v>
      </c>
      <c r="B51" s="29">
        <v>1900</v>
      </c>
      <c r="C51" s="15">
        <v>394</v>
      </c>
      <c r="D51" s="15">
        <v>1118</v>
      </c>
      <c r="E51" s="15">
        <v>388</v>
      </c>
    </row>
    <row r="52" spans="1:5">
      <c r="A52" s="28" t="s">
        <v>236</v>
      </c>
      <c r="B52" s="29">
        <v>7898</v>
      </c>
      <c r="C52" s="15">
        <v>4651</v>
      </c>
      <c r="D52" s="15">
        <v>3008</v>
      </c>
      <c r="E52" s="15">
        <v>239</v>
      </c>
    </row>
    <row r="53" spans="1:5">
      <c r="A53" s="28" t="s">
        <v>152</v>
      </c>
      <c r="B53" s="29">
        <v>1900</v>
      </c>
      <c r="C53" s="15">
        <v>394</v>
      </c>
      <c r="D53" s="15">
        <v>1118</v>
      </c>
      <c r="E53" s="15">
        <v>388</v>
      </c>
    </row>
    <row r="55" spans="1:5" ht="14.25">
      <c r="A55" s="23" t="s">
        <v>237</v>
      </c>
      <c r="B55" s="24"/>
      <c r="C55" s="24"/>
      <c r="D55" s="24"/>
      <c r="E55" s="24"/>
    </row>
    <row r="56" spans="1:5" ht="27">
      <c r="A56" s="25" t="s">
        <v>146</v>
      </c>
      <c r="B56" s="26" t="s">
        <v>147</v>
      </c>
      <c r="C56" s="25" t="s">
        <v>148</v>
      </c>
      <c r="D56" s="25" t="s">
        <v>149</v>
      </c>
      <c r="E56" s="25" t="s">
        <v>150</v>
      </c>
    </row>
    <row r="57" spans="1:5">
      <c r="A57" s="28" t="s">
        <v>238</v>
      </c>
      <c r="B57" s="29">
        <v>1871</v>
      </c>
      <c r="C57" s="15">
        <v>1070</v>
      </c>
      <c r="D57" s="15">
        <v>749</v>
      </c>
      <c r="E57" s="15">
        <v>52</v>
      </c>
    </row>
    <row r="58" spans="1:5">
      <c r="A58" s="28" t="s">
        <v>152</v>
      </c>
      <c r="B58" s="29">
        <v>1942</v>
      </c>
      <c r="C58" s="15">
        <v>388</v>
      </c>
      <c r="D58" s="15">
        <v>1138</v>
      </c>
      <c r="E58" s="15">
        <v>416</v>
      </c>
    </row>
    <row r="59" spans="1:5">
      <c r="A59" s="28" t="s">
        <v>239</v>
      </c>
      <c r="B59" s="29">
        <v>7831</v>
      </c>
      <c r="C59" s="15">
        <v>4591</v>
      </c>
      <c r="D59" s="15">
        <v>2997</v>
      </c>
      <c r="E59" s="15">
        <v>243</v>
      </c>
    </row>
    <row r="60" spans="1:5">
      <c r="A60" s="28" t="s">
        <v>152</v>
      </c>
      <c r="B60" s="29">
        <v>1942</v>
      </c>
      <c r="C60" s="15">
        <v>388</v>
      </c>
      <c r="D60" s="15">
        <v>1138</v>
      </c>
      <c r="E60" s="15">
        <v>416</v>
      </c>
    </row>
    <row r="62" spans="1:5" ht="14.25">
      <c r="A62" s="23" t="s">
        <v>240</v>
      </c>
      <c r="B62" s="24"/>
      <c r="C62" s="24"/>
      <c r="D62" s="24"/>
      <c r="E62" s="24"/>
    </row>
    <row r="63" spans="1:5" ht="27">
      <c r="A63" s="25" t="s">
        <v>146</v>
      </c>
      <c r="B63" s="26" t="s">
        <v>147</v>
      </c>
      <c r="C63" s="25" t="s">
        <v>148</v>
      </c>
      <c r="D63" s="25" t="s">
        <v>149</v>
      </c>
      <c r="E63" s="25" t="s">
        <v>150</v>
      </c>
    </row>
    <row r="64" spans="1:5">
      <c r="A64" s="28" t="s">
        <v>241</v>
      </c>
      <c r="B64" s="29">
        <v>2025</v>
      </c>
      <c r="C64" s="15">
        <v>1179</v>
      </c>
      <c r="D64" s="15">
        <v>793</v>
      </c>
      <c r="E64" s="15">
        <v>53</v>
      </c>
    </row>
    <row r="65" spans="1:5">
      <c r="A65" s="28" t="s">
        <v>152</v>
      </c>
      <c r="B65" s="29">
        <v>1943</v>
      </c>
      <c r="C65" s="15">
        <v>388</v>
      </c>
      <c r="D65" s="15">
        <v>1147</v>
      </c>
      <c r="E65" s="15">
        <v>408</v>
      </c>
    </row>
    <row r="66" spans="1:5">
      <c r="A66" s="28" t="s">
        <v>242</v>
      </c>
      <c r="B66" s="29">
        <v>8067</v>
      </c>
      <c r="C66" s="15">
        <v>4798</v>
      </c>
      <c r="D66" s="15">
        <v>3054</v>
      </c>
      <c r="E66" s="15">
        <v>215</v>
      </c>
    </row>
    <row r="67" spans="1:5">
      <c r="A67" s="28" t="s">
        <v>152</v>
      </c>
      <c r="B67" s="29">
        <v>1943</v>
      </c>
      <c r="C67" s="15">
        <v>388</v>
      </c>
      <c r="D67" s="15">
        <v>1147</v>
      </c>
      <c r="E67" s="15">
        <v>408</v>
      </c>
    </row>
    <row r="69" spans="1:5" ht="14.25">
      <c r="A69" s="23" t="s">
        <v>243</v>
      </c>
      <c r="B69" s="24"/>
      <c r="C69" s="24"/>
      <c r="D69" s="24"/>
      <c r="E69" s="24"/>
    </row>
    <row r="70" spans="1:5" ht="27">
      <c r="A70" s="25" t="s">
        <v>146</v>
      </c>
      <c r="B70" s="26" t="s">
        <v>147</v>
      </c>
      <c r="C70" s="25" t="s">
        <v>148</v>
      </c>
      <c r="D70" s="25" t="s">
        <v>149</v>
      </c>
      <c r="E70" s="25" t="s">
        <v>150</v>
      </c>
    </row>
    <row r="71" spans="1:5">
      <c r="A71" s="28" t="s">
        <v>244</v>
      </c>
      <c r="B71" s="29">
        <v>1602</v>
      </c>
      <c r="C71" s="15">
        <v>914</v>
      </c>
      <c r="D71" s="15">
        <v>655</v>
      </c>
      <c r="E71" s="15">
        <v>33</v>
      </c>
    </row>
    <row r="72" spans="1:5">
      <c r="A72" s="28" t="s">
        <v>152</v>
      </c>
      <c r="B72" s="29">
        <v>1874</v>
      </c>
      <c r="C72" s="15">
        <v>381</v>
      </c>
      <c r="D72" s="15">
        <v>1108</v>
      </c>
      <c r="E72" s="15">
        <v>385</v>
      </c>
    </row>
    <row r="73" spans="1:5">
      <c r="A73" s="28" t="s">
        <v>245</v>
      </c>
      <c r="B73" s="29">
        <v>7455</v>
      </c>
      <c r="C73" s="15">
        <v>4398</v>
      </c>
      <c r="D73" s="15">
        <v>2830</v>
      </c>
      <c r="E73" s="15">
        <v>227</v>
      </c>
    </row>
    <row r="74" spans="1:5">
      <c r="A74" s="28" t="s">
        <v>152</v>
      </c>
      <c r="B74" s="29">
        <v>1869</v>
      </c>
      <c r="C74" s="15">
        <v>378</v>
      </c>
      <c r="D74" s="15">
        <v>1106</v>
      </c>
      <c r="E74" s="15">
        <v>385</v>
      </c>
    </row>
    <row r="76" spans="1:5" ht="26.25" customHeight="1">
      <c r="A76" s="76" t="s">
        <v>246</v>
      </c>
      <c r="B76" s="76"/>
      <c r="C76" s="76"/>
      <c r="D76" s="76"/>
      <c r="E76" s="76"/>
    </row>
    <row r="77" spans="1:5">
      <c r="A77" s="30" t="s">
        <v>247</v>
      </c>
    </row>
    <row r="78" spans="1:5">
      <c r="A78" s="76" t="s">
        <v>248</v>
      </c>
      <c r="B78" s="76"/>
      <c r="C78" s="76"/>
      <c r="D78" s="76"/>
      <c r="E78" s="76"/>
    </row>
    <row r="81" spans="1:5" ht="14.25">
      <c r="A81" s="23" t="s">
        <v>258</v>
      </c>
      <c r="B81" s="24"/>
      <c r="C81" s="24"/>
      <c r="D81" s="24"/>
      <c r="E81" s="24"/>
    </row>
    <row r="82" spans="1:5" ht="27">
      <c r="A82" s="25" t="s">
        <v>146</v>
      </c>
      <c r="B82" s="26" t="s">
        <v>147</v>
      </c>
      <c r="C82" s="25" t="s">
        <v>148</v>
      </c>
      <c r="D82" s="25" t="s">
        <v>149</v>
      </c>
      <c r="E82" s="25" t="s">
        <v>150</v>
      </c>
    </row>
    <row r="83" spans="1:5">
      <c r="A83" s="28" t="s">
        <v>182</v>
      </c>
      <c r="B83" s="29">
        <v>1674</v>
      </c>
      <c r="C83" s="15">
        <v>930</v>
      </c>
      <c r="D83" s="15">
        <v>709</v>
      </c>
      <c r="E83" s="15">
        <v>35</v>
      </c>
    </row>
    <row r="84" spans="1:5">
      <c r="A84" s="28" t="s">
        <v>152</v>
      </c>
      <c r="B84" s="29">
        <v>1872</v>
      </c>
      <c r="C84" s="15">
        <v>405</v>
      </c>
      <c r="D84" s="15">
        <v>1077</v>
      </c>
      <c r="E84" s="15">
        <v>390</v>
      </c>
    </row>
    <row r="85" spans="1:5">
      <c r="A85" s="28" t="s">
        <v>259</v>
      </c>
      <c r="B85" s="29">
        <v>7924</v>
      </c>
      <c r="C85" s="15">
        <v>4680</v>
      </c>
      <c r="D85" s="15">
        <v>3006</v>
      </c>
      <c r="E85" s="15">
        <v>238</v>
      </c>
    </row>
    <row r="86" spans="1:5">
      <c r="A86" s="28" t="s">
        <v>152</v>
      </c>
      <c r="B86" s="29">
        <v>1872</v>
      </c>
      <c r="C86" s="15">
        <v>405</v>
      </c>
      <c r="D86" s="15">
        <v>1077</v>
      </c>
      <c r="E86" s="15">
        <v>390</v>
      </c>
    </row>
    <row r="88" spans="1:5" ht="14.25">
      <c r="A88" s="23" t="s">
        <v>262</v>
      </c>
      <c r="B88" s="24"/>
      <c r="C88" s="24"/>
      <c r="D88" s="24"/>
      <c r="E88" s="24"/>
    </row>
    <row r="89" spans="1:5" ht="27">
      <c r="A89" s="25" t="s">
        <v>146</v>
      </c>
      <c r="B89" s="26" t="s">
        <v>147</v>
      </c>
      <c r="C89" s="25" t="s">
        <v>148</v>
      </c>
      <c r="D89" s="25" t="s">
        <v>149</v>
      </c>
      <c r="E89" s="25" t="s">
        <v>150</v>
      </c>
    </row>
    <row r="90" spans="1:5">
      <c r="A90" s="28" t="s">
        <v>260</v>
      </c>
      <c r="B90" s="29">
        <v>1673</v>
      </c>
      <c r="C90" s="15">
        <v>974</v>
      </c>
      <c r="D90" s="15">
        <v>656</v>
      </c>
      <c r="E90" s="15">
        <v>43</v>
      </c>
    </row>
    <row r="91" spans="1:5">
      <c r="A91" s="28" t="s">
        <v>152</v>
      </c>
      <c r="B91" s="29">
        <v>1881</v>
      </c>
      <c r="C91" s="15">
        <v>405</v>
      </c>
      <c r="D91" s="15">
        <v>1085</v>
      </c>
      <c r="E91" s="15">
        <v>391</v>
      </c>
    </row>
    <row r="92" spans="1:5">
      <c r="A92" s="28" t="s">
        <v>261</v>
      </c>
      <c r="B92" s="29">
        <v>7873</v>
      </c>
      <c r="C92" s="15">
        <v>4676</v>
      </c>
      <c r="D92" s="15">
        <v>2950</v>
      </c>
      <c r="E92" s="15">
        <v>247</v>
      </c>
    </row>
    <row r="93" spans="1:5">
      <c r="A93" s="28" t="s">
        <v>152</v>
      </c>
      <c r="B93" s="29">
        <v>1879</v>
      </c>
      <c r="C93" s="15">
        <v>403</v>
      </c>
      <c r="D93" s="15">
        <v>1085</v>
      </c>
      <c r="E93" s="15">
        <v>391</v>
      </c>
    </row>
    <row r="95" spans="1:5" ht="28.5" customHeight="1">
      <c r="A95" s="76" t="s">
        <v>263</v>
      </c>
      <c r="B95" s="76"/>
      <c r="C95" s="76"/>
      <c r="D95" s="76"/>
      <c r="E95" s="76"/>
    </row>
    <row r="96" spans="1:5" ht="25.5" customHeight="1">
      <c r="A96" s="77" t="s">
        <v>264</v>
      </c>
      <c r="B96" s="77"/>
      <c r="C96" s="77"/>
      <c r="D96" s="77"/>
      <c r="E96" s="77"/>
    </row>
    <row r="97" spans="1:5" ht="27.75" customHeight="1">
      <c r="A97" s="76" t="s">
        <v>265</v>
      </c>
      <c r="B97" s="76"/>
      <c r="C97" s="76"/>
      <c r="D97" s="76"/>
      <c r="E97" s="76"/>
    </row>
    <row r="99" spans="1:5" ht="14.25">
      <c r="A99" s="23" t="s">
        <v>317</v>
      </c>
      <c r="B99" s="24"/>
      <c r="C99" s="24"/>
      <c r="D99" s="24"/>
      <c r="E99" s="24"/>
    </row>
    <row r="100" spans="1:5" ht="27">
      <c r="A100" s="25" t="s">
        <v>146</v>
      </c>
      <c r="B100" s="26" t="s">
        <v>147</v>
      </c>
      <c r="C100" s="25" t="s">
        <v>148</v>
      </c>
      <c r="D100" s="25" t="s">
        <v>149</v>
      </c>
      <c r="E100" s="25" t="s">
        <v>150</v>
      </c>
    </row>
    <row r="101" spans="1:5">
      <c r="A101" s="28" t="s">
        <v>318</v>
      </c>
      <c r="B101" s="29">
        <v>1968</v>
      </c>
      <c r="C101" s="15">
        <v>1208</v>
      </c>
      <c r="D101" s="15">
        <v>711</v>
      </c>
      <c r="E101" s="15">
        <v>49</v>
      </c>
    </row>
    <row r="102" spans="1:5">
      <c r="A102" s="28" t="s">
        <v>152</v>
      </c>
      <c r="B102" s="29">
        <v>1878</v>
      </c>
      <c r="C102" s="15">
        <v>403</v>
      </c>
      <c r="D102" s="15">
        <v>1069</v>
      </c>
      <c r="E102" s="15">
        <v>406</v>
      </c>
    </row>
    <row r="103" spans="1:5">
      <c r="A103" s="28" t="s">
        <v>319</v>
      </c>
      <c r="B103" s="29">
        <v>8085</v>
      </c>
      <c r="C103" s="15">
        <v>4888</v>
      </c>
      <c r="D103" s="15">
        <v>2970</v>
      </c>
      <c r="E103" s="15">
        <v>227</v>
      </c>
    </row>
    <row r="104" spans="1:5">
      <c r="A104" s="28" t="s">
        <v>152</v>
      </c>
      <c r="B104" s="29">
        <v>1878</v>
      </c>
      <c r="C104" s="15">
        <v>403</v>
      </c>
      <c r="D104" s="15">
        <v>1069</v>
      </c>
      <c r="E104" s="15">
        <v>406</v>
      </c>
    </row>
    <row r="106" spans="1:5" ht="14.25">
      <c r="A106" s="23" t="s">
        <v>320</v>
      </c>
      <c r="B106" s="24"/>
      <c r="C106" s="24"/>
      <c r="D106" s="24"/>
      <c r="E106" s="24"/>
    </row>
    <row r="107" spans="1:5" ht="27">
      <c r="A107" s="25" t="s">
        <v>146</v>
      </c>
      <c r="B107" s="26" t="s">
        <v>147</v>
      </c>
      <c r="C107" s="25" t="s">
        <v>148</v>
      </c>
      <c r="D107" s="25" t="s">
        <v>149</v>
      </c>
      <c r="E107" s="25" t="s">
        <v>150</v>
      </c>
    </row>
    <row r="108" spans="1:5">
      <c r="A108" s="28" t="s">
        <v>321</v>
      </c>
      <c r="B108" s="29">
        <v>1666</v>
      </c>
      <c r="C108" s="15">
        <v>1014</v>
      </c>
      <c r="D108" s="15">
        <v>613</v>
      </c>
      <c r="E108" s="15">
        <v>39</v>
      </c>
    </row>
    <row r="109" spans="1:5">
      <c r="A109" s="28" t="s">
        <v>152</v>
      </c>
      <c r="B109" s="29">
        <v>1858</v>
      </c>
      <c r="C109" s="15">
        <v>407</v>
      </c>
      <c r="D109" s="15">
        <v>1052</v>
      </c>
      <c r="E109" s="15">
        <v>399</v>
      </c>
    </row>
    <row r="110" spans="1:5">
      <c r="A110" s="28" t="s">
        <v>322</v>
      </c>
      <c r="B110" s="29">
        <v>7940</v>
      </c>
      <c r="C110" s="15">
        <v>4831</v>
      </c>
      <c r="D110" s="15">
        <v>2893</v>
      </c>
      <c r="E110" s="15">
        <v>216</v>
      </c>
    </row>
    <row r="111" spans="1:5">
      <c r="A111" s="28" t="s">
        <v>152</v>
      </c>
      <c r="B111" s="29">
        <v>1858</v>
      </c>
      <c r="C111" s="15">
        <v>407</v>
      </c>
      <c r="D111" s="15">
        <v>1052</v>
      </c>
      <c r="E111" s="15">
        <v>399</v>
      </c>
    </row>
    <row r="113" spans="1:5" ht="45.75" customHeight="1">
      <c r="A113" s="76" t="s">
        <v>323</v>
      </c>
      <c r="B113" s="76"/>
      <c r="C113" s="76"/>
      <c r="D113" s="76"/>
      <c r="E113" s="76"/>
    </row>
    <row r="114" spans="1:5" ht="30" customHeight="1">
      <c r="A114" s="76" t="s">
        <v>324</v>
      </c>
      <c r="B114" s="76"/>
      <c r="C114" s="76"/>
      <c r="D114" s="76"/>
      <c r="E114" s="76"/>
    </row>
    <row r="115" spans="1:5" ht="27.75" customHeight="1">
      <c r="A115" s="76" t="s">
        <v>325</v>
      </c>
      <c r="B115" s="76"/>
      <c r="C115" s="76"/>
      <c r="D115" s="76"/>
      <c r="E115" s="76"/>
    </row>
  </sheetData>
  <mergeCells count="11">
    <mergeCell ref="A113:E113"/>
    <mergeCell ref="A115:E115"/>
    <mergeCell ref="A114:E114"/>
    <mergeCell ref="A97:E97"/>
    <mergeCell ref="A96:E96"/>
    <mergeCell ref="A31:E31"/>
    <mergeCell ref="A33:E33"/>
    <mergeCell ref="A45:E45"/>
    <mergeCell ref="A76:E76"/>
    <mergeCell ref="A78:E78"/>
    <mergeCell ref="A95:E95"/>
  </mergeCells>
  <phoneticPr fontId="1"/>
  <pageMargins left="0.70866141732283472" right="0.31496062992125984" top="0.74803149606299213" bottom="0.74803149606299213" header="0.31496062992125984" footer="0.31496062992125984"/>
  <pageSetup paperSize="9" scale="41"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Q79"/>
  <sheetViews>
    <sheetView topLeftCell="A52" workbookViewId="0">
      <selection activeCell="B28" sqref="B28"/>
    </sheetView>
  </sheetViews>
  <sheetFormatPr defaultRowHeight="13.5"/>
  <cols>
    <col min="1" max="1" width="13.5" style="30" customWidth="1"/>
    <col min="2" max="3" width="15.125" style="30" bestFit="1" customWidth="1"/>
    <col min="4" max="4" width="7.5" style="30" bestFit="1" customWidth="1"/>
    <col min="5" max="5" width="7.125" style="30" customWidth="1"/>
    <col min="6" max="7" width="15.125" style="30" bestFit="1" customWidth="1"/>
    <col min="8" max="8" width="8.75" style="30" bestFit="1" customWidth="1"/>
    <col min="9" max="9" width="7.125" style="30" bestFit="1" customWidth="1"/>
    <col min="10" max="11" width="15.125" style="30" bestFit="1" customWidth="1"/>
    <col min="12" max="12" width="8.75" style="30" bestFit="1" customWidth="1"/>
    <col min="13" max="13" width="7.125" style="30" bestFit="1" customWidth="1"/>
    <col min="14" max="15" width="15.125" style="30" bestFit="1" customWidth="1"/>
    <col min="16" max="16" width="8.75" style="30" bestFit="1" customWidth="1"/>
    <col min="17" max="17" width="7.125" style="30" bestFit="1" customWidth="1"/>
    <col min="18" max="16384" width="9" style="30"/>
  </cols>
  <sheetData>
    <row r="1" spans="1:17" ht="17.25">
      <c r="A1" s="22" t="s">
        <v>206</v>
      </c>
    </row>
    <row r="3" spans="1:17" s="45" customFormat="1">
      <c r="A3" s="43" t="s">
        <v>146</v>
      </c>
      <c r="B3" s="79" t="s">
        <v>147</v>
      </c>
      <c r="C3" s="80"/>
      <c r="D3" s="80"/>
      <c r="E3" s="81"/>
      <c r="F3" s="78" t="s">
        <v>201</v>
      </c>
      <c r="G3" s="78"/>
      <c r="H3" s="78"/>
      <c r="I3" s="78"/>
      <c r="J3" s="78" t="s">
        <v>203</v>
      </c>
      <c r="K3" s="78"/>
      <c r="L3" s="78"/>
      <c r="M3" s="78"/>
      <c r="N3" s="78" t="s">
        <v>150</v>
      </c>
      <c r="O3" s="78"/>
      <c r="P3" s="78"/>
      <c r="Q3" s="78"/>
    </row>
    <row r="4" spans="1:17" s="45" customFormat="1">
      <c r="A4" s="43"/>
      <c r="B4" s="43" t="s">
        <v>199</v>
      </c>
      <c r="C4" s="43" t="s">
        <v>200</v>
      </c>
      <c r="D4" s="44" t="s">
        <v>202</v>
      </c>
      <c r="E4" s="50" t="s">
        <v>270</v>
      </c>
      <c r="F4" s="43" t="s">
        <v>199</v>
      </c>
      <c r="G4" s="43" t="s">
        <v>200</v>
      </c>
      <c r="H4" s="44" t="s">
        <v>268</v>
      </c>
      <c r="I4" s="44" t="s">
        <v>202</v>
      </c>
      <c r="J4" s="43" t="s">
        <v>199</v>
      </c>
      <c r="K4" s="43" t="s">
        <v>200</v>
      </c>
      <c r="L4" s="44" t="s">
        <v>268</v>
      </c>
      <c r="M4" s="44" t="s">
        <v>202</v>
      </c>
      <c r="N4" s="43" t="s">
        <v>199</v>
      </c>
      <c r="O4" s="43" t="s">
        <v>200</v>
      </c>
      <c r="P4" s="44" t="s">
        <v>268</v>
      </c>
      <c r="Q4" s="44" t="s">
        <v>202</v>
      </c>
    </row>
    <row r="5" spans="1:17" s="45" customFormat="1">
      <c r="A5" s="38" t="s">
        <v>219</v>
      </c>
      <c r="B5" s="47">
        <v>2289</v>
      </c>
      <c r="C5" s="47">
        <v>6820</v>
      </c>
      <c r="D5" s="47">
        <v>1809</v>
      </c>
      <c r="E5" s="51"/>
      <c r="F5" s="47">
        <v>915</v>
      </c>
      <c r="G5" s="47">
        <v>2718</v>
      </c>
      <c r="H5" s="47">
        <f>G5*100/C5</f>
        <v>39.853372434017594</v>
      </c>
      <c r="I5" s="47">
        <v>208</v>
      </c>
      <c r="J5" s="47">
        <v>1321</v>
      </c>
      <c r="K5" s="47">
        <v>3877</v>
      </c>
      <c r="L5" s="47">
        <f>K5*100/C5</f>
        <v>56.847507331378296</v>
      </c>
      <c r="M5" s="47">
        <v>1248</v>
      </c>
      <c r="N5" s="47">
        <v>53</v>
      </c>
      <c r="O5" s="47">
        <v>225</v>
      </c>
      <c r="P5" s="47">
        <f>O5*100/C5</f>
        <v>3.2991202346041058</v>
      </c>
      <c r="Q5" s="47">
        <v>353</v>
      </c>
    </row>
    <row r="6" spans="1:17" s="45" customFormat="1">
      <c r="A6" s="38" t="s">
        <v>220</v>
      </c>
      <c r="B6" s="47">
        <v>2474</v>
      </c>
      <c r="C6" s="47">
        <v>7123</v>
      </c>
      <c r="D6" s="47">
        <v>1768</v>
      </c>
      <c r="E6" s="51">
        <f>B6+C5-C6</f>
        <v>2171</v>
      </c>
      <c r="F6" s="47">
        <v>950</v>
      </c>
      <c r="G6" s="47">
        <v>2875</v>
      </c>
      <c r="H6" s="47">
        <f t="shared" ref="H6:H27" si="0">G6*100/C6</f>
        <v>40.362206935280078</v>
      </c>
      <c r="I6" s="47">
        <v>207</v>
      </c>
      <c r="J6" s="47">
        <v>1466</v>
      </c>
      <c r="K6" s="47">
        <v>4010</v>
      </c>
      <c r="L6" s="47">
        <f t="shared" ref="L6:L27" si="1">K6*100/C6</f>
        <v>56.296504281903694</v>
      </c>
      <c r="M6" s="47">
        <v>1212</v>
      </c>
      <c r="N6" s="47">
        <v>58</v>
      </c>
      <c r="O6" s="47">
        <v>238</v>
      </c>
      <c r="P6" s="47">
        <f t="shared" ref="P6:P27" si="2">O6*100/C6</f>
        <v>3.3412887828162292</v>
      </c>
      <c r="Q6" s="47">
        <v>349</v>
      </c>
    </row>
    <row r="7" spans="1:17">
      <c r="A7" s="38" t="s">
        <v>210</v>
      </c>
      <c r="B7" s="42">
        <v>1952</v>
      </c>
      <c r="C7" s="42">
        <v>6575</v>
      </c>
      <c r="D7" s="42">
        <v>1756</v>
      </c>
      <c r="E7" s="51">
        <f t="shared" ref="E7:E25" si="3">B7+C6-C7</f>
        <v>2500</v>
      </c>
      <c r="F7" s="42">
        <v>1075</v>
      </c>
      <c r="G7" s="42">
        <v>3485</v>
      </c>
      <c r="H7" s="47">
        <f t="shared" si="0"/>
        <v>53.00380228136882</v>
      </c>
      <c r="I7" s="42">
        <v>358</v>
      </c>
      <c r="J7" s="42">
        <v>833</v>
      </c>
      <c r="K7" s="42">
        <v>2900</v>
      </c>
      <c r="L7" s="47">
        <f t="shared" si="1"/>
        <v>44.106463878326998</v>
      </c>
      <c r="M7" s="42">
        <v>1053</v>
      </c>
      <c r="N7" s="42">
        <v>44</v>
      </c>
      <c r="O7" s="42">
        <v>190</v>
      </c>
      <c r="P7" s="47">
        <f t="shared" si="2"/>
        <v>2.8897338403041823</v>
      </c>
      <c r="Q7" s="42">
        <v>345</v>
      </c>
    </row>
    <row r="8" spans="1:17">
      <c r="A8" s="38" t="s">
        <v>211</v>
      </c>
      <c r="B8" s="42">
        <v>2189</v>
      </c>
      <c r="C8" s="42">
        <v>6810</v>
      </c>
      <c r="D8" s="42">
        <v>1763</v>
      </c>
      <c r="E8" s="51">
        <f t="shared" si="3"/>
        <v>1954</v>
      </c>
      <c r="F8" s="42">
        <v>1194</v>
      </c>
      <c r="G8" s="42">
        <v>3706</v>
      </c>
      <c r="H8" s="47">
        <f t="shared" si="0"/>
        <v>54.419970631424377</v>
      </c>
      <c r="I8" s="42">
        <v>360</v>
      </c>
      <c r="J8" s="42">
        <v>941</v>
      </c>
      <c r="K8" s="42">
        <v>2866</v>
      </c>
      <c r="L8" s="47">
        <f t="shared" si="1"/>
        <v>42.08516886930984</v>
      </c>
      <c r="M8" s="42">
        <v>1049</v>
      </c>
      <c r="N8" s="42">
        <v>54</v>
      </c>
      <c r="O8" s="42">
        <v>238</v>
      </c>
      <c r="P8" s="47">
        <f t="shared" si="2"/>
        <v>3.4948604992657857</v>
      </c>
      <c r="Q8" s="42">
        <v>354</v>
      </c>
    </row>
    <row r="9" spans="1:17">
      <c r="A9" s="38" t="s">
        <v>212</v>
      </c>
      <c r="B9" s="42">
        <v>2041</v>
      </c>
      <c r="C9" s="42">
        <v>6562</v>
      </c>
      <c r="D9" s="42">
        <v>1788</v>
      </c>
      <c r="E9" s="51">
        <f t="shared" si="3"/>
        <v>2289</v>
      </c>
      <c r="F9" s="42">
        <v>1114</v>
      </c>
      <c r="G9" s="42">
        <v>3580</v>
      </c>
      <c r="H9" s="47">
        <f t="shared" si="0"/>
        <v>54.556537640963121</v>
      </c>
      <c r="I9" s="42">
        <v>361</v>
      </c>
      <c r="J9" s="42">
        <v>871</v>
      </c>
      <c r="K9" s="42">
        <v>2774</v>
      </c>
      <c r="L9" s="47">
        <f t="shared" si="1"/>
        <v>42.273697043584271</v>
      </c>
      <c r="M9" s="42">
        <v>1064</v>
      </c>
      <c r="N9" s="42">
        <v>56</v>
      </c>
      <c r="O9" s="42">
        <v>208</v>
      </c>
      <c r="P9" s="47">
        <f t="shared" si="2"/>
        <v>3.1697653154526058</v>
      </c>
      <c r="Q9" s="42">
        <v>363</v>
      </c>
    </row>
    <row r="10" spans="1:17">
      <c r="A10" s="38" t="s">
        <v>213</v>
      </c>
      <c r="B10" s="42">
        <v>2329</v>
      </c>
      <c r="C10" s="42">
        <v>7095</v>
      </c>
      <c r="D10" s="42">
        <v>1771</v>
      </c>
      <c r="E10" s="51">
        <f t="shared" si="3"/>
        <v>1796</v>
      </c>
      <c r="F10" s="42">
        <v>1220</v>
      </c>
      <c r="G10" s="42">
        <v>3838</v>
      </c>
      <c r="H10" s="47">
        <f t="shared" si="0"/>
        <v>54.09443269908386</v>
      </c>
      <c r="I10" s="42">
        <v>364</v>
      </c>
      <c r="J10" s="42">
        <v>1037</v>
      </c>
      <c r="K10" s="42">
        <v>3008</v>
      </c>
      <c r="L10" s="47">
        <f t="shared" si="1"/>
        <v>42.396053558844258</v>
      </c>
      <c r="M10" s="42">
        <v>1063</v>
      </c>
      <c r="N10" s="42">
        <v>72</v>
      </c>
      <c r="O10" s="42">
        <v>249</v>
      </c>
      <c r="P10" s="47">
        <f t="shared" si="2"/>
        <v>3.5095137420718818</v>
      </c>
      <c r="Q10" s="42">
        <v>344</v>
      </c>
    </row>
    <row r="11" spans="1:17">
      <c r="A11" s="38" t="s">
        <v>214</v>
      </c>
      <c r="B11" s="42">
        <v>2019</v>
      </c>
      <c r="C11" s="42">
        <v>6415</v>
      </c>
      <c r="D11" s="42">
        <v>1754</v>
      </c>
      <c r="E11" s="51">
        <f t="shared" si="3"/>
        <v>2699</v>
      </c>
      <c r="F11" s="42">
        <v>1080</v>
      </c>
      <c r="G11" s="42">
        <v>3538</v>
      </c>
      <c r="H11" s="47">
        <f t="shared" si="0"/>
        <v>55.151987529228371</v>
      </c>
      <c r="I11" s="42">
        <v>357</v>
      </c>
      <c r="J11" s="42">
        <v>891</v>
      </c>
      <c r="K11" s="42">
        <v>2673</v>
      </c>
      <c r="L11" s="47">
        <f t="shared" si="1"/>
        <v>41.667965705378023</v>
      </c>
      <c r="M11" s="42">
        <v>1059</v>
      </c>
      <c r="N11" s="42">
        <v>48</v>
      </c>
      <c r="O11" s="42">
        <v>204</v>
      </c>
      <c r="P11" s="47">
        <f t="shared" si="2"/>
        <v>3.1800467653936089</v>
      </c>
      <c r="Q11" s="42">
        <v>338</v>
      </c>
    </row>
    <row r="12" spans="1:17">
      <c r="A12" s="38" t="s">
        <v>215</v>
      </c>
      <c r="B12" s="42">
        <v>2295</v>
      </c>
      <c r="C12" s="42">
        <v>6749</v>
      </c>
      <c r="D12" s="42">
        <v>1752</v>
      </c>
      <c r="E12" s="51">
        <f t="shared" si="3"/>
        <v>1961</v>
      </c>
      <c r="F12" s="42">
        <v>1288</v>
      </c>
      <c r="G12" s="42">
        <v>3909</v>
      </c>
      <c r="H12" s="47">
        <f t="shared" si="0"/>
        <v>57.919691806193512</v>
      </c>
      <c r="I12" s="42">
        <v>376</v>
      </c>
      <c r="J12" s="42">
        <v>954</v>
      </c>
      <c r="K12" s="42">
        <v>2639</v>
      </c>
      <c r="L12" s="47">
        <f t="shared" si="1"/>
        <v>39.10208919839976</v>
      </c>
      <c r="M12" s="42">
        <v>1022</v>
      </c>
      <c r="N12" s="42">
        <v>53</v>
      </c>
      <c r="O12" s="42">
        <v>201</v>
      </c>
      <c r="P12" s="47">
        <f t="shared" si="2"/>
        <v>2.9782189954067269</v>
      </c>
      <c r="Q12" s="42">
        <v>354</v>
      </c>
    </row>
    <row r="13" spans="1:17">
      <c r="A13" s="38" t="s">
        <v>216</v>
      </c>
      <c r="B13" s="42">
        <v>2139</v>
      </c>
      <c r="C13" s="42">
        <v>6850</v>
      </c>
      <c r="D13" s="42">
        <v>1756</v>
      </c>
      <c r="E13" s="51">
        <f t="shared" si="3"/>
        <v>2038</v>
      </c>
      <c r="F13" s="42">
        <v>1150</v>
      </c>
      <c r="G13" s="42">
        <v>3940</v>
      </c>
      <c r="H13" s="47">
        <f t="shared" si="0"/>
        <v>57.518248175182485</v>
      </c>
      <c r="I13" s="42">
        <v>373</v>
      </c>
      <c r="J13" s="42">
        <v>930</v>
      </c>
      <c r="K13" s="42">
        <v>2699</v>
      </c>
      <c r="L13" s="47">
        <f t="shared" si="1"/>
        <v>39.401459854014597</v>
      </c>
      <c r="M13" s="42">
        <v>1034</v>
      </c>
      <c r="N13" s="42">
        <v>59</v>
      </c>
      <c r="O13" s="42">
        <v>211</v>
      </c>
      <c r="P13" s="47">
        <f t="shared" si="2"/>
        <v>3.0802919708029197</v>
      </c>
      <c r="Q13" s="42">
        <v>349</v>
      </c>
    </row>
    <row r="14" spans="1:17">
      <c r="A14" s="38" t="s">
        <v>217</v>
      </c>
      <c r="B14" s="42">
        <v>2327</v>
      </c>
      <c r="C14" s="42">
        <v>7210</v>
      </c>
      <c r="D14" s="42">
        <v>1741</v>
      </c>
      <c r="E14" s="51">
        <f t="shared" si="3"/>
        <v>1967</v>
      </c>
      <c r="F14" s="42">
        <v>1259</v>
      </c>
      <c r="G14" s="42">
        <v>4137</v>
      </c>
      <c r="H14" s="47">
        <f t="shared" si="0"/>
        <v>57.378640776699029</v>
      </c>
      <c r="I14" s="42">
        <v>372</v>
      </c>
      <c r="J14" s="42">
        <v>997</v>
      </c>
      <c r="K14" s="42">
        <v>2818</v>
      </c>
      <c r="L14" s="47">
        <f t="shared" si="1"/>
        <v>39.084604715672675</v>
      </c>
      <c r="M14" s="42">
        <v>1033</v>
      </c>
      <c r="N14" s="42">
        <v>71</v>
      </c>
      <c r="O14" s="42">
        <v>255</v>
      </c>
      <c r="P14" s="47">
        <f t="shared" si="2"/>
        <v>3.5367545076282942</v>
      </c>
      <c r="Q14" s="42">
        <v>336</v>
      </c>
    </row>
    <row r="15" spans="1:17">
      <c r="A15" s="38" t="s">
        <v>218</v>
      </c>
      <c r="B15" s="42">
        <v>2138</v>
      </c>
      <c r="C15" s="42">
        <v>7094</v>
      </c>
      <c r="D15" s="42">
        <v>1777</v>
      </c>
      <c r="E15" s="51">
        <f t="shared" si="3"/>
        <v>2254</v>
      </c>
      <c r="F15" s="42">
        <v>1180</v>
      </c>
      <c r="G15" s="42">
        <v>4154</v>
      </c>
      <c r="H15" s="47">
        <f t="shared" si="0"/>
        <v>58.556526642232875</v>
      </c>
      <c r="I15" s="42">
        <v>377</v>
      </c>
      <c r="J15" s="42">
        <v>913</v>
      </c>
      <c r="K15" s="42">
        <v>2733</v>
      </c>
      <c r="L15" s="47">
        <f t="shared" si="1"/>
        <v>38.525514519312097</v>
      </c>
      <c r="M15" s="42">
        <v>1063</v>
      </c>
      <c r="N15" s="42">
        <v>45</v>
      </c>
      <c r="O15" s="42">
        <v>207</v>
      </c>
      <c r="P15" s="47">
        <f t="shared" si="2"/>
        <v>2.9179588384550326</v>
      </c>
      <c r="Q15" s="42">
        <v>337</v>
      </c>
    </row>
    <row r="16" spans="1:17">
      <c r="A16" s="46" t="s">
        <v>204</v>
      </c>
      <c r="B16" s="42">
        <v>2404</v>
      </c>
      <c r="C16" s="42">
        <v>7533</v>
      </c>
      <c r="D16" s="42">
        <v>1843</v>
      </c>
      <c r="E16" s="51">
        <f t="shared" si="3"/>
        <v>1965</v>
      </c>
      <c r="F16" s="42">
        <v>1300</v>
      </c>
      <c r="G16" s="42">
        <v>4374</v>
      </c>
      <c r="H16" s="47">
        <f t="shared" si="0"/>
        <v>58.064516129032256</v>
      </c>
      <c r="I16" s="42">
        <v>383</v>
      </c>
      <c r="J16" s="42">
        <v>1050</v>
      </c>
      <c r="K16" s="42">
        <v>2934</v>
      </c>
      <c r="L16" s="47">
        <f t="shared" si="1"/>
        <v>38.948626045400239</v>
      </c>
      <c r="M16" s="42">
        <v>1112</v>
      </c>
      <c r="N16" s="42">
        <v>54</v>
      </c>
      <c r="O16" s="42">
        <v>225</v>
      </c>
      <c r="P16" s="47">
        <f t="shared" si="2"/>
        <v>2.9868578255675029</v>
      </c>
      <c r="Q16" s="42">
        <v>348</v>
      </c>
    </row>
    <row r="17" spans="1:17">
      <c r="A17" s="46" t="s">
        <v>205</v>
      </c>
      <c r="B17" s="42">
        <v>2047</v>
      </c>
      <c r="C17" s="42">
        <v>7438</v>
      </c>
      <c r="D17" s="42">
        <v>1836</v>
      </c>
      <c r="E17" s="51">
        <f t="shared" si="3"/>
        <v>2142</v>
      </c>
      <c r="F17" s="42">
        <v>1167</v>
      </c>
      <c r="G17" s="42">
        <v>4389</v>
      </c>
      <c r="H17" s="47">
        <f t="shared" si="0"/>
        <v>59.007797795106214</v>
      </c>
      <c r="I17" s="42">
        <v>396</v>
      </c>
      <c r="J17" s="42">
        <v>831</v>
      </c>
      <c r="K17" s="42">
        <v>2842</v>
      </c>
      <c r="L17" s="47">
        <f t="shared" si="1"/>
        <v>38.209196020435598</v>
      </c>
      <c r="M17" s="42">
        <v>1090</v>
      </c>
      <c r="N17" s="42">
        <v>49</v>
      </c>
      <c r="O17" s="42">
        <v>207</v>
      </c>
      <c r="P17" s="47">
        <f t="shared" si="2"/>
        <v>2.7830061844581877</v>
      </c>
      <c r="Q17" s="42">
        <v>350</v>
      </c>
    </row>
    <row r="18" spans="1:17">
      <c r="A18" s="46" t="s">
        <v>207</v>
      </c>
      <c r="B18" s="42">
        <v>2307</v>
      </c>
      <c r="C18" s="42">
        <v>7611</v>
      </c>
      <c r="D18" s="42">
        <v>1847</v>
      </c>
      <c r="E18" s="51">
        <f t="shared" si="3"/>
        <v>2134</v>
      </c>
      <c r="F18" s="42">
        <v>1265</v>
      </c>
      <c r="G18" s="42">
        <v>4350</v>
      </c>
      <c r="H18" s="47">
        <f t="shared" si="0"/>
        <v>57.154119038234136</v>
      </c>
      <c r="I18" s="42">
        <v>388</v>
      </c>
      <c r="J18" s="42">
        <v>972</v>
      </c>
      <c r="K18" s="42">
        <v>3009</v>
      </c>
      <c r="L18" s="47">
        <f t="shared" si="1"/>
        <v>39.534883720930232</v>
      </c>
      <c r="M18" s="42">
        <v>1085</v>
      </c>
      <c r="N18" s="42">
        <v>70</v>
      </c>
      <c r="O18" s="42">
        <v>252</v>
      </c>
      <c r="P18" s="47">
        <f t="shared" si="2"/>
        <v>3.3109972408356327</v>
      </c>
      <c r="Q18" s="42">
        <v>374</v>
      </c>
    </row>
    <row r="19" spans="1:17">
      <c r="A19" s="46" t="s">
        <v>208</v>
      </c>
      <c r="B19" s="42">
        <v>1856</v>
      </c>
      <c r="C19" s="42">
        <v>7640</v>
      </c>
      <c r="D19" s="42">
        <v>1864</v>
      </c>
      <c r="E19" s="51">
        <f t="shared" si="3"/>
        <v>1827</v>
      </c>
      <c r="F19" s="42">
        <v>1105</v>
      </c>
      <c r="G19" s="42">
        <v>4529</v>
      </c>
      <c r="H19" s="47">
        <f t="shared" si="0"/>
        <v>59.280104712041883</v>
      </c>
      <c r="I19" s="42">
        <v>394</v>
      </c>
      <c r="J19" s="42">
        <v>710</v>
      </c>
      <c r="K19" s="42">
        <v>2907</v>
      </c>
      <c r="L19" s="47">
        <f t="shared" si="1"/>
        <v>38.049738219895289</v>
      </c>
      <c r="M19" s="42">
        <v>1093</v>
      </c>
      <c r="N19" s="42">
        <v>41</v>
      </c>
      <c r="O19" s="42">
        <v>204</v>
      </c>
      <c r="P19" s="47">
        <f t="shared" si="2"/>
        <v>2.670157068062827</v>
      </c>
      <c r="Q19" s="42">
        <v>377</v>
      </c>
    </row>
    <row r="20" spans="1:17">
      <c r="A20" s="46" t="s">
        <v>209</v>
      </c>
      <c r="B20" s="42">
        <v>1971</v>
      </c>
      <c r="C20" s="42">
        <v>7898</v>
      </c>
      <c r="D20" s="42">
        <v>1900</v>
      </c>
      <c r="E20" s="51">
        <f t="shared" si="3"/>
        <v>1713</v>
      </c>
      <c r="F20" s="42">
        <v>1168</v>
      </c>
      <c r="G20" s="42">
        <v>4651</v>
      </c>
      <c r="H20" s="47">
        <f t="shared" si="0"/>
        <v>58.888326158521146</v>
      </c>
      <c r="I20" s="42">
        <v>394</v>
      </c>
      <c r="J20" s="42">
        <v>762</v>
      </c>
      <c r="K20" s="42">
        <v>3008</v>
      </c>
      <c r="L20" s="47">
        <f t="shared" si="1"/>
        <v>38.085591288933905</v>
      </c>
      <c r="M20" s="42">
        <v>1118</v>
      </c>
      <c r="N20" s="42">
        <v>41</v>
      </c>
      <c r="O20" s="42">
        <v>239</v>
      </c>
      <c r="P20" s="47">
        <f t="shared" si="2"/>
        <v>3.0260825525449482</v>
      </c>
      <c r="Q20" s="42">
        <v>388</v>
      </c>
    </row>
    <row r="21" spans="1:17">
      <c r="A21" s="46" t="s">
        <v>249</v>
      </c>
      <c r="B21" s="42">
        <v>1871</v>
      </c>
      <c r="C21" s="42">
        <v>7831</v>
      </c>
      <c r="D21" s="42">
        <v>1942</v>
      </c>
      <c r="E21" s="51">
        <f t="shared" si="3"/>
        <v>1938</v>
      </c>
      <c r="F21" s="42">
        <v>1070</v>
      </c>
      <c r="G21" s="42">
        <v>4591</v>
      </c>
      <c r="H21" s="47">
        <f t="shared" si="0"/>
        <v>58.625973694291915</v>
      </c>
      <c r="I21" s="42">
        <v>388</v>
      </c>
      <c r="J21" s="42">
        <v>749</v>
      </c>
      <c r="K21" s="42">
        <v>2997</v>
      </c>
      <c r="L21" s="47">
        <f t="shared" si="1"/>
        <v>38.270974332779979</v>
      </c>
      <c r="M21" s="42">
        <v>1138</v>
      </c>
      <c r="N21" s="42">
        <v>52</v>
      </c>
      <c r="O21" s="42">
        <v>243</v>
      </c>
      <c r="P21" s="47">
        <f t="shared" si="2"/>
        <v>3.1030519729281063</v>
      </c>
      <c r="Q21" s="42">
        <v>416</v>
      </c>
    </row>
    <row r="22" spans="1:17">
      <c r="A22" s="46" t="s">
        <v>250</v>
      </c>
      <c r="B22" s="42">
        <v>2025</v>
      </c>
      <c r="C22" s="42">
        <v>8067</v>
      </c>
      <c r="D22" s="42">
        <v>1943</v>
      </c>
      <c r="E22" s="51">
        <f t="shared" si="3"/>
        <v>1789</v>
      </c>
      <c r="F22" s="42">
        <v>1179</v>
      </c>
      <c r="G22" s="42">
        <v>4798</v>
      </c>
      <c r="H22" s="47">
        <f t="shared" si="0"/>
        <v>59.476881120614848</v>
      </c>
      <c r="I22" s="42">
        <v>388</v>
      </c>
      <c r="J22" s="42">
        <v>793</v>
      </c>
      <c r="K22" s="42">
        <v>3054</v>
      </c>
      <c r="L22" s="47">
        <f t="shared" si="1"/>
        <v>37.857939754555595</v>
      </c>
      <c r="M22" s="42">
        <v>1147</v>
      </c>
      <c r="N22" s="42">
        <v>53</v>
      </c>
      <c r="O22" s="42">
        <v>215</v>
      </c>
      <c r="P22" s="47">
        <f t="shared" si="2"/>
        <v>2.6651791248295527</v>
      </c>
      <c r="Q22" s="42">
        <v>408</v>
      </c>
    </row>
    <row r="23" spans="1:17">
      <c r="A23" s="46" t="s">
        <v>251</v>
      </c>
      <c r="B23" s="42">
        <v>1602</v>
      </c>
      <c r="C23" s="42">
        <v>7455</v>
      </c>
      <c r="D23" s="42">
        <v>1874</v>
      </c>
      <c r="E23" s="51">
        <f t="shared" si="3"/>
        <v>2214</v>
      </c>
      <c r="F23" s="42">
        <v>914</v>
      </c>
      <c r="G23" s="42">
        <v>4398</v>
      </c>
      <c r="H23" s="47">
        <f t="shared" si="0"/>
        <v>58.993963782696177</v>
      </c>
      <c r="I23" s="42">
        <v>381</v>
      </c>
      <c r="J23" s="42">
        <v>655</v>
      </c>
      <c r="K23" s="42">
        <v>2830</v>
      </c>
      <c r="L23" s="47">
        <f t="shared" si="1"/>
        <v>37.961099932930921</v>
      </c>
      <c r="M23" s="42">
        <v>1108</v>
      </c>
      <c r="N23" s="42">
        <v>33</v>
      </c>
      <c r="O23" s="42">
        <v>227</v>
      </c>
      <c r="P23" s="47">
        <f t="shared" si="2"/>
        <v>3.0449362843729042</v>
      </c>
      <c r="Q23" s="42">
        <v>385</v>
      </c>
    </row>
    <row r="24" spans="1:17">
      <c r="A24" s="46" t="s">
        <v>266</v>
      </c>
      <c r="B24" s="42">
        <v>1674</v>
      </c>
      <c r="C24" s="42">
        <v>7924</v>
      </c>
      <c r="D24" s="42">
        <v>1872</v>
      </c>
      <c r="E24" s="51">
        <f t="shared" si="3"/>
        <v>1205</v>
      </c>
      <c r="F24" s="42">
        <v>930</v>
      </c>
      <c r="G24" s="42">
        <v>4680</v>
      </c>
      <c r="H24" s="47">
        <f t="shared" si="0"/>
        <v>59.061080262493689</v>
      </c>
      <c r="I24" s="42">
        <v>405</v>
      </c>
      <c r="J24" s="42">
        <v>709</v>
      </c>
      <c r="K24" s="42">
        <v>3006</v>
      </c>
      <c r="L24" s="47">
        <f t="shared" si="1"/>
        <v>37.935386168601717</v>
      </c>
      <c r="M24" s="42">
        <v>1077</v>
      </c>
      <c r="N24" s="42">
        <v>35</v>
      </c>
      <c r="O24" s="42">
        <v>238</v>
      </c>
      <c r="P24" s="47">
        <f t="shared" si="2"/>
        <v>3.0035335689045937</v>
      </c>
      <c r="Q24" s="42">
        <v>390</v>
      </c>
    </row>
    <row r="25" spans="1:17">
      <c r="A25" s="46" t="s">
        <v>267</v>
      </c>
      <c r="B25" s="42">
        <v>1673</v>
      </c>
      <c r="C25" s="42">
        <v>7873</v>
      </c>
      <c r="D25" s="42">
        <v>1881</v>
      </c>
      <c r="E25" s="51">
        <f>B25+C24-C25</f>
        <v>1724</v>
      </c>
      <c r="F25" s="42">
        <v>974</v>
      </c>
      <c r="G25" s="42">
        <v>4676</v>
      </c>
      <c r="H25" s="47">
        <f t="shared" si="0"/>
        <v>59.39286167915661</v>
      </c>
      <c r="I25" s="42">
        <v>405</v>
      </c>
      <c r="J25" s="42">
        <v>656</v>
      </c>
      <c r="K25" s="42">
        <v>2950</v>
      </c>
      <c r="L25" s="47">
        <f t="shared" si="1"/>
        <v>37.469833608535502</v>
      </c>
      <c r="M25" s="42">
        <v>1085</v>
      </c>
      <c r="N25" s="42">
        <v>43</v>
      </c>
      <c r="O25" s="42">
        <v>247</v>
      </c>
      <c r="P25" s="47">
        <f t="shared" si="2"/>
        <v>3.1373047123078877</v>
      </c>
      <c r="Q25" s="42">
        <v>391</v>
      </c>
    </row>
    <row r="26" spans="1:17">
      <c r="A26" s="46" t="s">
        <v>326</v>
      </c>
      <c r="B26" s="42">
        <v>1968</v>
      </c>
      <c r="C26" s="42">
        <v>8085</v>
      </c>
      <c r="D26" s="42">
        <v>1878</v>
      </c>
      <c r="E26" s="51">
        <f t="shared" ref="E26:E27" si="4">B26+C25-C26</f>
        <v>1756</v>
      </c>
      <c r="F26" s="42">
        <v>1208</v>
      </c>
      <c r="G26" s="42">
        <v>4888</v>
      </c>
      <c r="H26" s="47">
        <f t="shared" si="0"/>
        <v>60.457637600494742</v>
      </c>
      <c r="I26" s="42">
        <v>403</v>
      </c>
      <c r="J26" s="42">
        <v>711</v>
      </c>
      <c r="K26" s="42">
        <v>2970</v>
      </c>
      <c r="L26" s="47">
        <f t="shared" si="1"/>
        <v>36.734693877551024</v>
      </c>
      <c r="M26" s="42">
        <v>1069</v>
      </c>
      <c r="N26" s="42">
        <v>49</v>
      </c>
      <c r="O26" s="42">
        <v>227</v>
      </c>
      <c r="P26" s="47">
        <f t="shared" si="2"/>
        <v>2.8076685219542363</v>
      </c>
      <c r="Q26" s="42">
        <v>406</v>
      </c>
    </row>
    <row r="27" spans="1:17">
      <c r="A27" s="46" t="s">
        <v>327</v>
      </c>
      <c r="B27" s="42">
        <v>1666</v>
      </c>
      <c r="C27" s="42">
        <v>7940</v>
      </c>
      <c r="D27" s="42">
        <v>1858</v>
      </c>
      <c r="E27" s="51">
        <f t="shared" si="4"/>
        <v>1811</v>
      </c>
      <c r="F27" s="42">
        <v>1014</v>
      </c>
      <c r="G27" s="42">
        <v>4831</v>
      </c>
      <c r="H27" s="47">
        <f t="shared" si="0"/>
        <v>60.843828715365241</v>
      </c>
      <c r="I27" s="42">
        <v>407</v>
      </c>
      <c r="J27" s="42">
        <v>613</v>
      </c>
      <c r="K27" s="42">
        <v>2893</v>
      </c>
      <c r="L27" s="47">
        <f t="shared" si="1"/>
        <v>36.435768261964732</v>
      </c>
      <c r="M27" s="42">
        <v>1052</v>
      </c>
      <c r="N27" s="42">
        <v>39</v>
      </c>
      <c r="O27" s="42">
        <v>216</v>
      </c>
      <c r="P27" s="47">
        <f t="shared" si="2"/>
        <v>2.7204030226700251</v>
      </c>
      <c r="Q27" s="42">
        <v>406</v>
      </c>
    </row>
    <row r="29" spans="1:17">
      <c r="A29" s="30" t="s">
        <v>328</v>
      </c>
    </row>
    <row r="30" spans="1:17">
      <c r="A30" s="30" t="s">
        <v>329</v>
      </c>
    </row>
    <row r="31" spans="1:17" ht="13.5" customHeight="1">
      <c r="A31" s="45" t="s">
        <v>330</v>
      </c>
      <c r="B31" s="27"/>
      <c r="C31" s="27"/>
      <c r="D31" s="27"/>
      <c r="E31" s="27"/>
      <c r="F31" s="27"/>
      <c r="G31" s="45"/>
      <c r="H31" s="45"/>
      <c r="I31" s="45"/>
      <c r="J31" s="45"/>
      <c r="K31" s="45"/>
      <c r="L31" s="45"/>
      <c r="M31" s="45"/>
      <c r="N31" s="45"/>
    </row>
    <row r="33" spans="1:1">
      <c r="A33" s="30" t="s">
        <v>221</v>
      </c>
    </row>
    <row r="61" spans="1:6">
      <c r="F61" s="30" t="s">
        <v>279</v>
      </c>
    </row>
    <row r="62" spans="1:6">
      <c r="A62" s="38" t="s">
        <v>211</v>
      </c>
      <c r="B62" s="42">
        <v>2189</v>
      </c>
      <c r="C62" s="42">
        <v>6810</v>
      </c>
    </row>
    <row r="63" spans="1:6">
      <c r="A63" s="38" t="s">
        <v>212</v>
      </c>
      <c r="B63" s="42">
        <v>2041</v>
      </c>
      <c r="C63" s="42">
        <v>6562</v>
      </c>
    </row>
    <row r="64" spans="1:6">
      <c r="A64" s="38" t="s">
        <v>213</v>
      </c>
      <c r="B64" s="42">
        <v>2329</v>
      </c>
      <c r="C64" s="42">
        <v>7095</v>
      </c>
    </row>
    <row r="65" spans="1:7">
      <c r="A65" s="38" t="s">
        <v>214</v>
      </c>
      <c r="B65" s="42">
        <v>2019</v>
      </c>
      <c r="C65" s="42">
        <v>6415</v>
      </c>
      <c r="D65" s="52">
        <f>SUM(C62:C65)/4</f>
        <v>6720.5</v>
      </c>
      <c r="E65" s="30">
        <v>2007</v>
      </c>
      <c r="F65" s="52">
        <f>SUM(B62:B65)/12/2</f>
        <v>357.41666666666669</v>
      </c>
      <c r="G65" s="52">
        <f>D65+F65</f>
        <v>7077.916666666667</v>
      </c>
    </row>
    <row r="66" spans="1:7">
      <c r="A66" s="38" t="s">
        <v>215</v>
      </c>
      <c r="B66" s="42">
        <v>2295</v>
      </c>
      <c r="C66" s="42">
        <v>6749</v>
      </c>
    </row>
    <row r="67" spans="1:7">
      <c r="A67" s="38" t="s">
        <v>216</v>
      </c>
      <c r="B67" s="42">
        <v>2139</v>
      </c>
      <c r="C67" s="42">
        <v>6850</v>
      </c>
    </row>
    <row r="68" spans="1:7">
      <c r="A68" s="38" t="s">
        <v>217</v>
      </c>
      <c r="B68" s="42">
        <v>2327</v>
      </c>
      <c r="C68" s="42">
        <v>7210</v>
      </c>
    </row>
    <row r="69" spans="1:7">
      <c r="A69" s="38" t="s">
        <v>218</v>
      </c>
      <c r="B69" s="42">
        <v>2138</v>
      </c>
      <c r="C69" s="42">
        <v>7094</v>
      </c>
      <c r="D69" s="52">
        <f>SUM(C66:C69)/4</f>
        <v>6975.75</v>
      </c>
      <c r="E69" s="30">
        <v>2008</v>
      </c>
      <c r="F69" s="52">
        <f>SUM(B66:B69)/12/2</f>
        <v>370.79166666666669</v>
      </c>
      <c r="G69" s="52">
        <f>D69+F69</f>
        <v>7346.541666666667</v>
      </c>
    </row>
    <row r="70" spans="1:7">
      <c r="A70" s="46" t="s">
        <v>204</v>
      </c>
      <c r="B70" s="42">
        <v>2404</v>
      </c>
      <c r="C70" s="42">
        <v>7533</v>
      </c>
    </row>
    <row r="71" spans="1:7">
      <c r="A71" s="46" t="s">
        <v>205</v>
      </c>
      <c r="B71" s="42">
        <v>2047</v>
      </c>
      <c r="C71" s="42">
        <v>7438</v>
      </c>
    </row>
    <row r="72" spans="1:7">
      <c r="A72" s="46" t="s">
        <v>207</v>
      </c>
      <c r="B72" s="42">
        <v>2307</v>
      </c>
      <c r="C72" s="42">
        <v>7611</v>
      </c>
    </row>
    <row r="73" spans="1:7">
      <c r="A73" s="46" t="s">
        <v>208</v>
      </c>
      <c r="B73" s="42">
        <v>1856</v>
      </c>
      <c r="C73" s="42">
        <v>7640</v>
      </c>
      <c r="D73" s="52">
        <f>SUM(C70:C73)/4</f>
        <v>7555.5</v>
      </c>
      <c r="E73" s="30">
        <v>2009</v>
      </c>
      <c r="F73" s="52">
        <f>SUM(B70:B73)/12/2</f>
        <v>358.91666666666669</v>
      </c>
      <c r="G73" s="52">
        <f>D73+F73</f>
        <v>7914.416666666667</v>
      </c>
    </row>
    <row r="74" spans="1:7">
      <c r="A74" s="46" t="s">
        <v>209</v>
      </c>
      <c r="B74" s="42">
        <v>1971</v>
      </c>
      <c r="C74" s="42">
        <v>7898</v>
      </c>
    </row>
    <row r="75" spans="1:7">
      <c r="A75" s="46" t="s">
        <v>249</v>
      </c>
      <c r="B75" s="42">
        <v>1871</v>
      </c>
      <c r="C75" s="42">
        <v>7831</v>
      </c>
    </row>
    <row r="76" spans="1:7">
      <c r="A76" s="46" t="s">
        <v>250</v>
      </c>
      <c r="B76" s="42">
        <v>2025</v>
      </c>
      <c r="C76" s="42">
        <v>8067</v>
      </c>
    </row>
    <row r="77" spans="1:7">
      <c r="A77" s="46" t="s">
        <v>251</v>
      </c>
      <c r="B77" s="42">
        <v>1602</v>
      </c>
      <c r="C77" s="42">
        <v>7455</v>
      </c>
      <c r="D77" s="52">
        <f>SUM(C74:C77)/4</f>
        <v>7812.75</v>
      </c>
      <c r="E77" s="30">
        <v>2010</v>
      </c>
      <c r="F77" s="52">
        <f>SUM(B74:B77)/12/2</f>
        <v>311.20833333333331</v>
      </c>
      <c r="G77" s="52">
        <f>D77+F77</f>
        <v>8123.958333333333</v>
      </c>
    </row>
    <row r="78" spans="1:7">
      <c r="A78" s="46" t="s">
        <v>266</v>
      </c>
      <c r="B78" s="42">
        <v>1674</v>
      </c>
      <c r="C78" s="42">
        <v>7924</v>
      </c>
    </row>
    <row r="79" spans="1:7">
      <c r="A79" s="46" t="s">
        <v>267</v>
      </c>
      <c r="B79" s="42">
        <v>1673</v>
      </c>
      <c r="C79" s="42">
        <v>7873</v>
      </c>
    </row>
  </sheetData>
  <mergeCells count="4">
    <mergeCell ref="F3:I3"/>
    <mergeCell ref="J3:M3"/>
    <mergeCell ref="N3:Q3"/>
    <mergeCell ref="B3:E3"/>
  </mergeCells>
  <phoneticPr fontId="1"/>
  <pageMargins left="0.70866141732283472" right="0.31496062992125984"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H17"/>
  <sheetViews>
    <sheetView topLeftCell="A16" workbookViewId="0">
      <selection activeCell="L25" sqref="L25"/>
    </sheetView>
  </sheetViews>
  <sheetFormatPr defaultRowHeight="13.5"/>
  <cols>
    <col min="1" max="3" width="9" style="30"/>
    <col min="4" max="4" width="12.375" style="30" bestFit="1" customWidth="1"/>
    <col min="5" max="5" width="15.375" style="30" bestFit="1" customWidth="1"/>
    <col min="6" max="6" width="9.75" style="30" bestFit="1" customWidth="1"/>
    <col min="7" max="7" width="9" style="30"/>
    <col min="8" max="8" width="6.5" style="30" bestFit="1" customWidth="1"/>
    <col min="9" max="16384" width="9" style="30"/>
  </cols>
  <sheetData>
    <row r="1" spans="1:8">
      <c r="A1" s="33" t="s">
        <v>176</v>
      </c>
    </row>
    <row r="3" spans="1:8">
      <c r="D3" s="30" t="s">
        <v>180</v>
      </c>
      <c r="F3" s="82" t="s">
        <v>189</v>
      </c>
      <c r="G3" s="82"/>
      <c r="H3" s="82"/>
    </row>
    <row r="4" spans="1:8" ht="14.25">
      <c r="A4" s="37" t="s">
        <v>179</v>
      </c>
      <c r="B4" s="37" t="s">
        <v>177</v>
      </c>
      <c r="C4" s="37" t="s">
        <v>178</v>
      </c>
      <c r="D4" s="48" t="s">
        <v>192</v>
      </c>
      <c r="E4" s="36" t="s">
        <v>191</v>
      </c>
      <c r="F4" s="36" t="s">
        <v>190</v>
      </c>
      <c r="G4" s="36" t="s">
        <v>187</v>
      </c>
      <c r="H4" s="36" t="s">
        <v>188</v>
      </c>
    </row>
    <row r="5" spans="1:8">
      <c r="A5" s="38">
        <v>2002</v>
      </c>
      <c r="B5" s="38">
        <v>95</v>
      </c>
      <c r="C5" s="38"/>
      <c r="D5" s="38">
        <v>80</v>
      </c>
      <c r="E5" s="35">
        <f>B5*100/H5</f>
        <v>118.21782031600618</v>
      </c>
      <c r="F5" s="30">
        <v>67</v>
      </c>
      <c r="G5" s="68">
        <v>119.9405</v>
      </c>
      <c r="H5" s="35">
        <f>F5*G5/100</f>
        <v>80.360135</v>
      </c>
    </row>
    <row r="6" spans="1:8">
      <c r="A6" s="38">
        <v>2003</v>
      </c>
      <c r="B6" s="38">
        <v>135</v>
      </c>
      <c r="C6" s="38"/>
      <c r="D6" s="38">
        <v>90</v>
      </c>
      <c r="E6" s="35">
        <f t="shared" ref="E6:E13" si="0">B6*100/H6</f>
        <v>52.273793869329467</v>
      </c>
      <c r="F6" s="30">
        <v>228</v>
      </c>
      <c r="G6" s="68">
        <v>113.27</v>
      </c>
      <c r="H6" s="35">
        <f t="shared" ref="H6:H14" si="1">F6*G6/100</f>
        <v>258.25559999999996</v>
      </c>
    </row>
    <row r="7" spans="1:8">
      <c r="A7" s="38">
        <v>2004</v>
      </c>
      <c r="B7" s="38">
        <v>150</v>
      </c>
      <c r="C7" s="38"/>
      <c r="D7" s="38">
        <v>100</v>
      </c>
      <c r="E7" s="35">
        <f t="shared" si="0"/>
        <v>36.689259097101797</v>
      </c>
      <c r="F7" s="30">
        <v>389</v>
      </c>
      <c r="G7" s="68">
        <v>105.1</v>
      </c>
      <c r="H7" s="35">
        <f t="shared" si="1"/>
        <v>408.83899999999994</v>
      </c>
    </row>
    <row r="8" spans="1:8">
      <c r="A8" s="38">
        <v>2005</v>
      </c>
      <c r="B8" s="38">
        <v>130</v>
      </c>
      <c r="C8" s="38"/>
      <c r="D8" s="38">
        <v>120</v>
      </c>
      <c r="E8" s="35">
        <f t="shared" si="0"/>
        <v>42.923244653909876</v>
      </c>
      <c r="F8" s="30">
        <v>273</v>
      </c>
      <c r="G8" s="68">
        <v>110.94</v>
      </c>
      <c r="H8" s="35">
        <f t="shared" si="1"/>
        <v>302.86619999999999</v>
      </c>
    </row>
    <row r="9" spans="1:8">
      <c r="A9" s="38">
        <v>2006</v>
      </c>
      <c r="B9" s="38">
        <v>130</v>
      </c>
      <c r="C9" s="38"/>
      <c r="D9" s="38">
        <v>140</v>
      </c>
      <c r="E9" s="35">
        <f t="shared" si="0"/>
        <v>47.144237795535446</v>
      </c>
      <c r="F9" s="30">
        <v>237</v>
      </c>
      <c r="G9" s="68">
        <v>116.35</v>
      </c>
      <c r="H9" s="35">
        <f t="shared" si="1"/>
        <v>275.74949999999995</v>
      </c>
    </row>
    <row r="10" spans="1:8">
      <c r="A10" s="38">
        <v>2007</v>
      </c>
      <c r="B10" s="38">
        <v>135</v>
      </c>
      <c r="C10" s="38">
        <v>5</v>
      </c>
      <c r="D10" s="38">
        <v>150</v>
      </c>
      <c r="E10" s="35">
        <f t="shared" si="0"/>
        <v>48.722460982331434</v>
      </c>
      <c r="F10" s="30">
        <v>238</v>
      </c>
      <c r="G10" s="68">
        <v>116.42</v>
      </c>
      <c r="H10" s="35">
        <f t="shared" si="1"/>
        <v>277.07959999999997</v>
      </c>
    </row>
    <row r="11" spans="1:8">
      <c r="A11" s="38">
        <v>2008</v>
      </c>
      <c r="B11" s="38">
        <v>140</v>
      </c>
      <c r="C11" s="38">
        <v>45</v>
      </c>
      <c r="D11" s="38">
        <v>165</v>
      </c>
      <c r="E11" s="35">
        <f t="shared" si="0"/>
        <v>53.079663095795517</v>
      </c>
      <c r="F11" s="30">
        <v>265</v>
      </c>
      <c r="G11" s="68">
        <v>99.53</v>
      </c>
      <c r="H11" s="35">
        <f t="shared" si="1"/>
        <v>263.75450000000001</v>
      </c>
    </row>
    <row r="12" spans="1:8">
      <c r="A12" s="38">
        <v>2009</v>
      </c>
      <c r="B12" s="38">
        <v>150</v>
      </c>
      <c r="C12" s="38">
        <v>60</v>
      </c>
      <c r="D12" s="38">
        <v>175</v>
      </c>
      <c r="E12" s="35">
        <f t="shared" si="0"/>
        <v>56.091793097568299</v>
      </c>
      <c r="F12" s="30">
        <v>297</v>
      </c>
      <c r="G12" s="68">
        <v>90.04</v>
      </c>
      <c r="H12" s="35">
        <f t="shared" si="1"/>
        <v>267.41880000000003</v>
      </c>
    </row>
    <row r="13" spans="1:8">
      <c r="A13" s="38">
        <v>2010</v>
      </c>
      <c r="B13" s="38">
        <v>160</v>
      </c>
      <c r="C13" s="38">
        <v>80</v>
      </c>
      <c r="D13" s="38">
        <v>185</v>
      </c>
      <c r="E13" s="35">
        <f t="shared" si="0"/>
        <v>46.693965126028473</v>
      </c>
      <c r="F13" s="30">
        <v>393</v>
      </c>
      <c r="G13" s="68">
        <v>87.19</v>
      </c>
      <c r="H13" s="35">
        <f t="shared" si="1"/>
        <v>342.6567</v>
      </c>
    </row>
    <row r="14" spans="1:8">
      <c r="A14" s="38">
        <v>2011</v>
      </c>
      <c r="B14" s="38"/>
      <c r="C14" s="38"/>
      <c r="D14" s="38"/>
      <c r="F14" s="30">
        <v>554</v>
      </c>
      <c r="G14" s="68">
        <v>80.25</v>
      </c>
      <c r="H14" s="35">
        <f t="shared" si="1"/>
        <v>444.58499999999998</v>
      </c>
    </row>
    <row r="15" spans="1:8">
      <c r="A15" s="38">
        <v>2012</v>
      </c>
      <c r="B15" s="38"/>
      <c r="C15" s="38"/>
      <c r="D15" s="38"/>
      <c r="G15" s="34"/>
      <c r="H15" s="35"/>
    </row>
    <row r="17" spans="1:1">
      <c r="A17" s="30" t="s">
        <v>306</v>
      </c>
    </row>
  </sheetData>
  <mergeCells count="1">
    <mergeCell ref="F3:H3"/>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K32"/>
  <sheetViews>
    <sheetView workbookViewId="0">
      <selection activeCell="A13" sqref="A13"/>
    </sheetView>
  </sheetViews>
  <sheetFormatPr defaultRowHeight="13.5"/>
  <cols>
    <col min="1" max="1" width="9" style="30"/>
    <col min="2" max="2" width="8.125" style="30" customWidth="1"/>
    <col min="3" max="3" width="14.375" style="30" bestFit="1" customWidth="1"/>
    <col min="4" max="4" width="9" style="30"/>
    <col min="5" max="5" width="9.875" style="30" bestFit="1" customWidth="1"/>
    <col min="6" max="6" width="15.875" style="30" bestFit="1" customWidth="1"/>
    <col min="7" max="7" width="13" style="30" bestFit="1" customWidth="1"/>
    <col min="8" max="8" width="16.25" style="30" bestFit="1" customWidth="1"/>
    <col min="9" max="9" width="9" style="30"/>
    <col min="10" max="10" width="10.5" style="30" bestFit="1" customWidth="1"/>
    <col min="11" max="16384" width="9" style="30"/>
  </cols>
  <sheetData>
    <row r="1" spans="1:11">
      <c r="A1" s="30" t="s">
        <v>193</v>
      </c>
    </row>
    <row r="2" spans="1:11">
      <c r="I2" s="83" t="s">
        <v>278</v>
      </c>
      <c r="J2" s="84"/>
      <c r="K2" s="84"/>
    </row>
    <row r="3" spans="1:11">
      <c r="A3" s="37" t="str">
        <f>国内出荷額!A4</f>
        <v>年度</v>
      </c>
      <c r="B3" s="37" t="s">
        <v>194</v>
      </c>
      <c r="C3" s="37" t="s">
        <v>196</v>
      </c>
      <c r="D3" s="37" t="s">
        <v>195</v>
      </c>
      <c r="E3" s="37" t="s">
        <v>197</v>
      </c>
      <c r="F3" s="37" t="s">
        <v>277</v>
      </c>
      <c r="G3" s="53" t="s">
        <v>275</v>
      </c>
      <c r="H3" s="53" t="s">
        <v>276</v>
      </c>
      <c r="I3" s="56" t="s">
        <v>280</v>
      </c>
      <c r="J3" s="59" t="s">
        <v>281</v>
      </c>
      <c r="K3" s="60" t="s">
        <v>282</v>
      </c>
    </row>
    <row r="4" spans="1:11">
      <c r="A4" s="37">
        <f>国内出荷額!A5</f>
        <v>2002</v>
      </c>
      <c r="B4" s="38">
        <f>国内出荷額!B5</f>
        <v>95</v>
      </c>
      <c r="C4" s="39">
        <f>B4*1.25</f>
        <v>118.75</v>
      </c>
      <c r="D4" s="40">
        <v>7216</v>
      </c>
      <c r="E4" s="41">
        <f>C4*100000000/D4</f>
        <v>1645648.5587583149</v>
      </c>
      <c r="F4" s="42">
        <f>E4/(30*12)</f>
        <v>4571.2459965508751</v>
      </c>
      <c r="G4" s="38">
        <v>242</v>
      </c>
      <c r="H4" s="38">
        <f>G4*10</f>
        <v>2420</v>
      </c>
    </row>
    <row r="5" spans="1:11">
      <c r="A5" s="37">
        <f>国内出荷額!A6</f>
        <v>2003</v>
      </c>
      <c r="B5" s="38">
        <f>国内出荷額!B6</f>
        <v>135</v>
      </c>
      <c r="C5" s="39">
        <f t="shared" ref="C5:C12" si="0">B5*1.25</f>
        <v>168.75</v>
      </c>
      <c r="D5" s="40">
        <v>7216</v>
      </c>
      <c r="E5" s="41">
        <f t="shared" ref="E5:E10" si="1">C5*100000000/D5</f>
        <v>2338553.2150776051</v>
      </c>
      <c r="F5" s="42">
        <f t="shared" ref="F5:F10" si="2">E5/(30*12)</f>
        <v>6495.9811529933477</v>
      </c>
      <c r="G5" s="38">
        <v>200</v>
      </c>
      <c r="H5" s="38">
        <f t="shared" ref="H5:H11" si="3">G5*10</f>
        <v>2000</v>
      </c>
    </row>
    <row r="6" spans="1:11">
      <c r="A6" s="37">
        <f>国内出荷額!A7</f>
        <v>2004</v>
      </c>
      <c r="B6" s="38">
        <f>国内出荷額!B7</f>
        <v>150</v>
      </c>
      <c r="C6" s="39">
        <f t="shared" si="0"/>
        <v>187.5</v>
      </c>
      <c r="D6" s="40">
        <v>7074.2</v>
      </c>
      <c r="E6" s="41">
        <f t="shared" si="1"/>
        <v>2650476.3789545107</v>
      </c>
      <c r="F6" s="42">
        <f t="shared" si="2"/>
        <v>7362.4343859847522</v>
      </c>
      <c r="G6" s="38">
        <v>133</v>
      </c>
      <c r="H6" s="38">
        <f t="shared" si="3"/>
        <v>1330</v>
      </c>
    </row>
    <row r="7" spans="1:11">
      <c r="A7" s="37">
        <f>国内出荷額!A8</f>
        <v>2005</v>
      </c>
      <c r="B7" s="38">
        <f>国内出荷額!B8</f>
        <v>130</v>
      </c>
      <c r="C7" s="39">
        <f t="shared" si="0"/>
        <v>162.5</v>
      </c>
      <c r="D7" s="40">
        <v>7074.2</v>
      </c>
      <c r="E7" s="41">
        <f t="shared" si="1"/>
        <v>2297079.5284272428</v>
      </c>
      <c r="F7" s="42">
        <f t="shared" si="2"/>
        <v>6380.7764678534522</v>
      </c>
      <c r="G7" s="54">
        <v>68</v>
      </c>
      <c r="H7" s="38">
        <f t="shared" si="3"/>
        <v>680</v>
      </c>
    </row>
    <row r="8" spans="1:11">
      <c r="A8" s="37">
        <f>国内出荷額!A9</f>
        <v>2006</v>
      </c>
      <c r="B8" s="38">
        <f>国内出荷額!B9</f>
        <v>130</v>
      </c>
      <c r="C8" s="39">
        <f t="shared" si="0"/>
        <v>162.5</v>
      </c>
      <c r="D8" s="40">
        <v>6774.4</v>
      </c>
      <c r="E8" s="41">
        <f t="shared" si="1"/>
        <v>2398736.4194615022</v>
      </c>
      <c r="F8" s="42">
        <f t="shared" si="2"/>
        <v>6663.1567207263952</v>
      </c>
      <c r="G8" s="54">
        <v>64</v>
      </c>
      <c r="H8" s="38">
        <f t="shared" si="3"/>
        <v>640</v>
      </c>
    </row>
    <row r="9" spans="1:11">
      <c r="A9" s="37">
        <f>国内出荷額!A10</f>
        <v>2007</v>
      </c>
      <c r="B9" s="38">
        <f>国内出荷額!B10</f>
        <v>135</v>
      </c>
      <c r="C9" s="39">
        <f t="shared" si="0"/>
        <v>168.75</v>
      </c>
      <c r="D9" s="40">
        <v>6774.4</v>
      </c>
      <c r="E9" s="41">
        <f t="shared" si="1"/>
        <v>2490995.5125177139</v>
      </c>
      <c r="F9" s="42">
        <f t="shared" si="2"/>
        <v>6919.4319792158722</v>
      </c>
      <c r="G9" s="54">
        <v>29</v>
      </c>
      <c r="H9" s="38">
        <f t="shared" si="3"/>
        <v>290</v>
      </c>
      <c r="I9" s="58">
        <v>6720.5</v>
      </c>
      <c r="J9" s="55">
        <v>7077.916666666667</v>
      </c>
      <c r="K9" s="57">
        <f>J9*100/F9</f>
        <v>102.29042915555556</v>
      </c>
    </row>
    <row r="10" spans="1:11">
      <c r="A10" s="37">
        <f>国内出荷額!A11</f>
        <v>2008</v>
      </c>
      <c r="B10" s="38">
        <f>国内出荷額!B11</f>
        <v>140</v>
      </c>
      <c r="C10" s="39">
        <f t="shared" si="0"/>
        <v>175</v>
      </c>
      <c r="D10" s="40">
        <v>6560.5</v>
      </c>
      <c r="E10" s="41">
        <f t="shared" si="1"/>
        <v>2667479.6128343875</v>
      </c>
      <c r="F10" s="42">
        <f t="shared" si="2"/>
        <v>7409.6655912066317</v>
      </c>
      <c r="G10" s="54">
        <v>50</v>
      </c>
      <c r="H10" s="38">
        <f t="shared" si="3"/>
        <v>500</v>
      </c>
      <c r="I10" s="58">
        <v>6975.75</v>
      </c>
      <c r="J10" s="55">
        <v>7346.541666666667</v>
      </c>
      <c r="K10" s="57">
        <f>J10*100/F10</f>
        <v>99.148086728571442</v>
      </c>
    </row>
    <row r="11" spans="1:11">
      <c r="A11" s="37">
        <f>国内出荷額!A12</f>
        <v>2009</v>
      </c>
      <c r="B11" s="38">
        <f>国内出荷額!B12</f>
        <v>150</v>
      </c>
      <c r="C11" s="39">
        <f t="shared" si="0"/>
        <v>187.5</v>
      </c>
      <c r="D11" s="40">
        <v>6560.5</v>
      </c>
      <c r="E11" s="41">
        <f>C11*100000000/D11</f>
        <v>2858013.8708939869</v>
      </c>
      <c r="F11" s="42">
        <f t="shared" ref="F11" si="4">E11/(30*12)</f>
        <v>7938.9274191499635</v>
      </c>
      <c r="G11" s="54">
        <v>26</v>
      </c>
      <c r="H11" s="38">
        <f t="shared" si="3"/>
        <v>260</v>
      </c>
      <c r="I11" s="58">
        <v>7555.5</v>
      </c>
      <c r="J11" s="55">
        <v>7914.416666666667</v>
      </c>
      <c r="K11" s="57">
        <f>J11*100/F11</f>
        <v>99.691258640000001</v>
      </c>
    </row>
    <row r="12" spans="1:11">
      <c r="A12" s="37">
        <f>国内出荷額!A13</f>
        <v>2010</v>
      </c>
      <c r="B12" s="38">
        <f>国内出荷額!B13</f>
        <v>160</v>
      </c>
      <c r="C12" s="39">
        <f t="shared" si="0"/>
        <v>200</v>
      </c>
      <c r="D12" s="40">
        <v>6526.2</v>
      </c>
      <c r="E12" s="41">
        <f>C12*100000000/D12</f>
        <v>3064570.5004443629</v>
      </c>
      <c r="F12" s="42">
        <f t="shared" ref="F12" si="5">E12/(30*12)</f>
        <v>8512.695834567674</v>
      </c>
      <c r="G12" s="54">
        <v>12</v>
      </c>
      <c r="H12" s="38">
        <f t="shared" ref="H12" si="6">G12*10</f>
        <v>120</v>
      </c>
      <c r="I12" s="58">
        <v>7812.75</v>
      </c>
      <c r="J12" s="55">
        <v>8123.958333333333</v>
      </c>
      <c r="K12" s="57">
        <f>J12*100/F12</f>
        <v>95.433438374999994</v>
      </c>
    </row>
    <row r="14" spans="1:11">
      <c r="B14" s="30" t="s">
        <v>198</v>
      </c>
    </row>
    <row r="15" spans="1:11">
      <c r="B15" s="30" t="s">
        <v>271</v>
      </c>
    </row>
    <row r="16" spans="1:11">
      <c r="B16" s="30" t="s">
        <v>222</v>
      </c>
    </row>
    <row r="21" spans="2:6">
      <c r="C21" s="43" t="s">
        <v>200</v>
      </c>
    </row>
    <row r="22" spans="2:6">
      <c r="C22" s="42">
        <v>7533</v>
      </c>
    </row>
    <row r="23" spans="2:6">
      <c r="C23" s="42">
        <v>7438</v>
      </c>
    </row>
    <row r="24" spans="2:6">
      <c r="C24" s="42">
        <v>7611</v>
      </c>
    </row>
    <row r="25" spans="2:6">
      <c r="C25" s="42">
        <v>7640</v>
      </c>
    </row>
    <row r="26" spans="2:6">
      <c r="B26" s="30" t="s">
        <v>272</v>
      </c>
      <c r="C26" s="52">
        <f>SUM(C22:C25)/4</f>
        <v>7555.5</v>
      </c>
      <c r="D26" s="34">
        <f>C26*30*12*D11/100000000</f>
        <v>178.44428790000001</v>
      </c>
      <c r="E26" s="34">
        <f>B11*100/D26</f>
        <v>84.059849584011261</v>
      </c>
    </row>
    <row r="28" spans="2:6">
      <c r="B28" s="30" t="s">
        <v>273</v>
      </c>
      <c r="C28" s="30">
        <v>1965</v>
      </c>
      <c r="D28" s="35">
        <f>(C28+C29+C30+C31)/12/2</f>
        <v>336.16666666666669</v>
      </c>
      <c r="E28" s="52">
        <f>C26+D28</f>
        <v>7891.666666666667</v>
      </c>
      <c r="F28" s="57">
        <f>E28*100/F11</f>
        <v>99.404696000000001</v>
      </c>
    </row>
    <row r="29" spans="2:6">
      <c r="C29" s="30">
        <v>2142</v>
      </c>
    </row>
    <row r="30" spans="2:6">
      <c r="C30" s="30">
        <v>2134</v>
      </c>
    </row>
    <row r="31" spans="2:6">
      <c r="C31" s="30">
        <v>1827</v>
      </c>
    </row>
    <row r="32" spans="2:6">
      <c r="B32" s="30" t="s">
        <v>274</v>
      </c>
    </row>
  </sheetData>
  <mergeCells count="1">
    <mergeCell ref="I2:K2"/>
  </mergeCells>
  <phoneticPr fontId="1"/>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dimension ref="A1:D231"/>
  <sheetViews>
    <sheetView topLeftCell="A14" workbookViewId="0">
      <selection activeCell="A14" sqref="A14"/>
    </sheetView>
  </sheetViews>
  <sheetFormatPr defaultRowHeight="13.5"/>
  <cols>
    <col min="1" max="1" width="9" style="30" customWidth="1"/>
    <col min="2" max="16384" width="9" style="30"/>
  </cols>
  <sheetData>
    <row r="1" spans="1:4">
      <c r="A1" s="66" t="s">
        <v>298</v>
      </c>
      <c r="B1" s="66"/>
    </row>
    <row r="2" spans="1:4">
      <c r="A2" s="66" t="s">
        <v>300</v>
      </c>
      <c r="B2" s="66" t="s">
        <v>301</v>
      </c>
      <c r="C2" s="30" t="s">
        <v>305</v>
      </c>
      <c r="D2" s="30" t="s">
        <v>304</v>
      </c>
    </row>
    <row r="3" spans="1:4">
      <c r="A3" s="67">
        <v>37257</v>
      </c>
      <c r="B3" s="66">
        <v>132.66</v>
      </c>
    </row>
    <row r="4" spans="1:4">
      <c r="A4" s="67">
        <v>37288</v>
      </c>
      <c r="B4" s="66">
        <v>133.59200000000001</v>
      </c>
    </row>
    <row r="5" spans="1:4">
      <c r="A5" s="67">
        <v>37316</v>
      </c>
      <c r="B5" s="66">
        <v>130.97900000000001</v>
      </c>
    </row>
    <row r="6" spans="1:4">
      <c r="A6" s="67">
        <v>37347</v>
      </c>
      <c r="B6" s="66">
        <v>130.76499999999999</v>
      </c>
    </row>
    <row r="7" spans="1:4">
      <c r="A7" s="67">
        <v>37377</v>
      </c>
      <c r="B7" s="66">
        <v>126.331</v>
      </c>
    </row>
    <row r="8" spans="1:4">
      <c r="A8" s="67">
        <v>37408</v>
      </c>
      <c r="B8" s="66">
        <v>123.264</v>
      </c>
    </row>
    <row r="9" spans="1:4">
      <c r="A9" s="67">
        <v>37438</v>
      </c>
      <c r="B9" s="66">
        <v>117.90300000000001</v>
      </c>
    </row>
    <row r="10" spans="1:4">
      <c r="A10" s="67">
        <v>37469</v>
      </c>
      <c r="B10" s="66">
        <v>118.982</v>
      </c>
    </row>
    <row r="11" spans="1:4">
      <c r="A11" s="67">
        <v>37500</v>
      </c>
      <c r="B11" s="66">
        <v>121.06699999999999</v>
      </c>
    </row>
    <row r="12" spans="1:4">
      <c r="A12" s="67">
        <v>37530</v>
      </c>
      <c r="B12" s="66">
        <v>123.91</v>
      </c>
    </row>
    <row r="13" spans="1:4">
      <c r="A13" s="67">
        <v>37561</v>
      </c>
      <c r="B13" s="66">
        <v>121.631</v>
      </c>
    </row>
    <row r="14" spans="1:4">
      <c r="A14" s="67">
        <v>37591</v>
      </c>
      <c r="B14" s="66">
        <v>121.97799999999999</v>
      </c>
      <c r="C14" s="34">
        <f>AVERAGE(B3,B14)</f>
        <v>127.31899999999999</v>
      </c>
      <c r="D14" s="34">
        <f>AVERAGE(B9,B14)</f>
        <v>119.9405</v>
      </c>
    </row>
    <row r="15" spans="1:4">
      <c r="A15" s="67">
        <v>37622</v>
      </c>
      <c r="B15" s="66">
        <v>118.773</v>
      </c>
    </row>
    <row r="16" spans="1:4">
      <c r="A16" s="67">
        <v>37653</v>
      </c>
      <c r="B16" s="66">
        <v>119.375</v>
      </c>
    </row>
    <row r="17" spans="1:3">
      <c r="A17" s="67">
        <v>37681</v>
      </c>
      <c r="B17" s="66">
        <v>118.67700000000001</v>
      </c>
    </row>
    <row r="18" spans="1:3">
      <c r="A18" s="67">
        <v>37712</v>
      </c>
      <c r="B18" s="66">
        <v>119.902</v>
      </c>
    </row>
    <row r="19" spans="1:3">
      <c r="A19" s="67">
        <v>37742</v>
      </c>
      <c r="B19" s="66">
        <v>117.37</v>
      </c>
    </row>
    <row r="20" spans="1:3">
      <c r="A20" s="67">
        <v>37773</v>
      </c>
      <c r="B20" s="66">
        <v>118.32299999999999</v>
      </c>
    </row>
    <row r="21" spans="1:3">
      <c r="A21" s="67">
        <v>37803</v>
      </c>
      <c r="B21" s="66">
        <v>118.634</v>
      </c>
    </row>
    <row r="22" spans="1:3">
      <c r="A22" s="67">
        <v>37834</v>
      </c>
      <c r="B22" s="66">
        <v>118.565</v>
      </c>
    </row>
    <row r="23" spans="1:3">
      <c r="A23" s="67">
        <v>37865</v>
      </c>
      <c r="B23" s="66">
        <v>114.79300000000001</v>
      </c>
    </row>
    <row r="24" spans="1:3">
      <c r="A24" s="67">
        <v>37895</v>
      </c>
      <c r="B24" s="66">
        <v>109.489</v>
      </c>
    </row>
    <row r="25" spans="1:3">
      <c r="A25" s="67">
        <v>37926</v>
      </c>
      <c r="B25" s="66">
        <v>109.173</v>
      </c>
    </row>
    <row r="26" spans="1:3">
      <c r="A26" s="67">
        <v>37956</v>
      </c>
      <c r="B26" s="66">
        <v>107.761</v>
      </c>
      <c r="C26" s="34">
        <f>AVERAGE(B15,B26)</f>
        <v>113.267</v>
      </c>
    </row>
    <row r="27" spans="1:3">
      <c r="A27" s="67">
        <v>37987</v>
      </c>
      <c r="B27" s="66">
        <v>106.31100000000001</v>
      </c>
    </row>
    <row r="28" spans="1:3">
      <c r="A28" s="67">
        <v>38018</v>
      </c>
      <c r="B28" s="66">
        <v>106.633</v>
      </c>
    </row>
    <row r="29" spans="1:3">
      <c r="A29" s="67">
        <v>38047</v>
      </c>
      <c r="B29" s="66">
        <v>108.50700000000001</v>
      </c>
    </row>
    <row r="30" spans="1:3">
      <c r="A30" s="67">
        <v>38078</v>
      </c>
      <c r="B30" s="66">
        <v>107.709</v>
      </c>
    </row>
    <row r="31" spans="1:3">
      <c r="A31" s="67">
        <v>38108</v>
      </c>
      <c r="B31" s="66">
        <v>112.029</v>
      </c>
    </row>
    <row r="32" spans="1:3">
      <c r="A32" s="67">
        <v>38139</v>
      </c>
      <c r="B32" s="66">
        <v>109.42100000000001</v>
      </c>
    </row>
    <row r="33" spans="1:3">
      <c r="A33" s="67">
        <v>38169</v>
      </c>
      <c r="B33" s="66">
        <v>109.53</v>
      </c>
    </row>
    <row r="34" spans="1:3">
      <c r="A34" s="67">
        <v>38200</v>
      </c>
      <c r="B34" s="66">
        <v>110.19199999999999</v>
      </c>
    </row>
    <row r="35" spans="1:3">
      <c r="A35" s="67">
        <v>38231</v>
      </c>
      <c r="B35" s="66">
        <v>110.089</v>
      </c>
    </row>
    <row r="36" spans="1:3">
      <c r="A36" s="67">
        <v>38261</v>
      </c>
      <c r="B36" s="66">
        <v>108.776</v>
      </c>
    </row>
    <row r="37" spans="1:3">
      <c r="A37" s="67">
        <v>38292</v>
      </c>
      <c r="B37" s="66">
        <v>104.619</v>
      </c>
    </row>
    <row r="38" spans="1:3">
      <c r="A38" s="67">
        <v>38322</v>
      </c>
      <c r="B38" s="66">
        <v>103.89700000000001</v>
      </c>
      <c r="C38" s="34">
        <f>AVERAGE(B27,B38)</f>
        <v>105.10400000000001</v>
      </c>
    </row>
    <row r="39" spans="1:3">
      <c r="A39" s="67">
        <v>38353</v>
      </c>
      <c r="B39" s="66">
        <v>103.337</v>
      </c>
    </row>
    <row r="40" spans="1:3">
      <c r="A40" s="67">
        <v>38384</v>
      </c>
      <c r="B40" s="66">
        <v>104.992</v>
      </c>
    </row>
    <row r="41" spans="1:3">
      <c r="A41" s="67">
        <v>38412</v>
      </c>
      <c r="B41" s="66">
        <v>105.226</v>
      </c>
    </row>
    <row r="42" spans="1:3">
      <c r="A42" s="67">
        <v>38443</v>
      </c>
      <c r="B42" s="66">
        <v>107.206</v>
      </c>
    </row>
    <row r="43" spans="1:3">
      <c r="A43" s="67">
        <v>38473</v>
      </c>
      <c r="B43" s="66">
        <v>106.616</v>
      </c>
    </row>
    <row r="44" spans="1:3">
      <c r="A44" s="67">
        <v>38504</v>
      </c>
      <c r="B44" s="66">
        <v>108.754</v>
      </c>
    </row>
    <row r="45" spans="1:3">
      <c r="A45" s="67">
        <v>38534</v>
      </c>
      <c r="B45" s="66">
        <v>111.968</v>
      </c>
    </row>
    <row r="46" spans="1:3">
      <c r="A46" s="67">
        <v>38565</v>
      </c>
      <c r="B46" s="66">
        <v>110.565</v>
      </c>
    </row>
    <row r="47" spans="1:3">
      <c r="A47" s="67">
        <v>38596</v>
      </c>
      <c r="B47" s="66">
        <v>111.223</v>
      </c>
    </row>
    <row r="48" spans="1:3">
      <c r="A48" s="67">
        <v>38626</v>
      </c>
      <c r="B48" s="66">
        <v>114.877</v>
      </c>
    </row>
    <row r="49" spans="1:3">
      <c r="A49" s="67">
        <v>38657</v>
      </c>
      <c r="B49" s="66">
        <v>118.48399999999999</v>
      </c>
    </row>
    <row r="50" spans="1:3">
      <c r="A50" s="67">
        <v>38687</v>
      </c>
      <c r="B50" s="66">
        <v>118.538</v>
      </c>
      <c r="C50" s="34">
        <f>AVERAGE(B39,B50)</f>
        <v>110.9375</v>
      </c>
    </row>
    <row r="51" spans="1:3">
      <c r="A51" s="67">
        <v>38718</v>
      </c>
      <c r="B51" s="66">
        <v>115.456</v>
      </c>
    </row>
    <row r="52" spans="1:3">
      <c r="A52" s="67">
        <v>38749</v>
      </c>
      <c r="B52" s="66">
        <v>117.89</v>
      </c>
    </row>
    <row r="53" spans="1:3">
      <c r="A53" s="67">
        <v>38777</v>
      </c>
      <c r="B53" s="66">
        <v>117.285</v>
      </c>
    </row>
    <row r="54" spans="1:3">
      <c r="A54" s="67">
        <v>38808</v>
      </c>
      <c r="B54" s="66">
        <v>116.997</v>
      </c>
    </row>
    <row r="55" spans="1:3">
      <c r="A55" s="67">
        <v>38838</v>
      </c>
      <c r="B55" s="66">
        <v>111.77800000000001</v>
      </c>
    </row>
    <row r="56" spans="1:3">
      <c r="A56" s="67">
        <v>38869</v>
      </c>
      <c r="B56" s="66">
        <v>114.63500000000001</v>
      </c>
    </row>
    <row r="57" spans="1:3">
      <c r="A57" s="67">
        <v>38899</v>
      </c>
      <c r="B57" s="66">
        <v>115.755</v>
      </c>
    </row>
    <row r="58" spans="1:3">
      <c r="A58" s="67">
        <v>38930</v>
      </c>
      <c r="B58" s="66">
        <v>115.985</v>
      </c>
    </row>
    <row r="59" spans="1:3">
      <c r="A59" s="67">
        <v>38961</v>
      </c>
      <c r="B59" s="66">
        <v>117.22199999999999</v>
      </c>
    </row>
    <row r="60" spans="1:3">
      <c r="A60" s="67">
        <v>38991</v>
      </c>
      <c r="B60" s="66">
        <v>118.614</v>
      </c>
    </row>
    <row r="61" spans="1:3">
      <c r="A61" s="67">
        <v>39022</v>
      </c>
      <c r="B61" s="66">
        <v>117.233</v>
      </c>
    </row>
    <row r="62" spans="1:3">
      <c r="A62" s="67">
        <v>39052</v>
      </c>
      <c r="B62" s="66">
        <v>117.241</v>
      </c>
      <c r="C62" s="34">
        <f>AVERAGE(B51,B62)</f>
        <v>116.3485</v>
      </c>
    </row>
    <row r="63" spans="1:3">
      <c r="A63" s="67">
        <v>39083</v>
      </c>
      <c r="B63" s="66">
        <v>120.46</v>
      </c>
    </row>
    <row r="64" spans="1:3">
      <c r="A64" s="67">
        <v>39114</v>
      </c>
      <c r="B64" s="66">
        <v>120.467</v>
      </c>
    </row>
    <row r="65" spans="1:3">
      <c r="A65" s="67">
        <v>39142</v>
      </c>
      <c r="B65" s="66">
        <v>117.26300000000001</v>
      </c>
    </row>
    <row r="66" spans="1:3">
      <c r="A66" s="67">
        <v>39173</v>
      </c>
      <c r="B66" s="66">
        <v>118.92</v>
      </c>
    </row>
    <row r="67" spans="1:3">
      <c r="A67" s="67">
        <v>39203</v>
      </c>
      <c r="B67" s="66">
        <v>120.783</v>
      </c>
    </row>
    <row r="68" spans="1:3">
      <c r="A68" s="67">
        <v>39234</v>
      </c>
      <c r="B68" s="66">
        <v>122.697</v>
      </c>
    </row>
    <row r="69" spans="1:3">
      <c r="A69" s="67">
        <v>39264</v>
      </c>
      <c r="B69" s="66">
        <v>121.438</v>
      </c>
    </row>
    <row r="70" spans="1:3">
      <c r="A70" s="67">
        <v>39295</v>
      </c>
      <c r="B70" s="66">
        <v>116.68</v>
      </c>
    </row>
    <row r="71" spans="1:3">
      <c r="A71" s="67">
        <v>39326</v>
      </c>
      <c r="B71" s="66">
        <v>115.008</v>
      </c>
    </row>
    <row r="72" spans="1:3">
      <c r="A72" s="67">
        <v>39356</v>
      </c>
      <c r="B72" s="66">
        <v>115.831</v>
      </c>
    </row>
    <row r="73" spans="1:3">
      <c r="A73" s="67">
        <v>39387</v>
      </c>
      <c r="B73" s="66">
        <v>111.078</v>
      </c>
    </row>
    <row r="74" spans="1:3">
      <c r="A74" s="67">
        <v>39417</v>
      </c>
      <c r="B74" s="66">
        <v>112.372</v>
      </c>
      <c r="C74" s="34">
        <f>AVERAGE(B63,B74)</f>
        <v>116.416</v>
      </c>
    </row>
    <row r="75" spans="1:3">
      <c r="A75" s="67">
        <v>39448</v>
      </c>
      <c r="B75" s="66">
        <v>107.739</v>
      </c>
    </row>
    <row r="76" spans="1:3">
      <c r="A76" s="67">
        <v>39479</v>
      </c>
      <c r="B76" s="66">
        <v>107.09099999999999</v>
      </c>
    </row>
    <row r="77" spans="1:3">
      <c r="A77" s="67">
        <v>39508</v>
      </c>
      <c r="B77" s="66">
        <v>100.836</v>
      </c>
    </row>
    <row r="78" spans="1:3">
      <c r="A78" s="67">
        <v>39539</v>
      </c>
      <c r="B78" s="66">
        <v>102.685</v>
      </c>
    </row>
    <row r="79" spans="1:3">
      <c r="A79" s="67">
        <v>39569</v>
      </c>
      <c r="B79" s="66">
        <v>104.316</v>
      </c>
    </row>
    <row r="80" spans="1:3">
      <c r="A80" s="67">
        <v>39600</v>
      </c>
      <c r="B80" s="66">
        <v>106.92100000000001</v>
      </c>
    </row>
    <row r="81" spans="1:3">
      <c r="A81" s="67">
        <v>39630</v>
      </c>
      <c r="B81" s="66">
        <v>106.899</v>
      </c>
    </row>
    <row r="82" spans="1:3">
      <c r="A82" s="67">
        <v>39661</v>
      </c>
      <c r="B82" s="66">
        <v>109.42700000000001</v>
      </c>
    </row>
    <row r="83" spans="1:3">
      <c r="A83" s="67">
        <v>39692</v>
      </c>
      <c r="B83" s="66">
        <v>106.584</v>
      </c>
    </row>
    <row r="84" spans="1:3">
      <c r="A84" s="67">
        <v>39722</v>
      </c>
      <c r="B84" s="66">
        <v>100.053</v>
      </c>
    </row>
    <row r="85" spans="1:3">
      <c r="A85" s="67">
        <v>39753</v>
      </c>
      <c r="B85" s="66">
        <v>96.894000000000005</v>
      </c>
    </row>
    <row r="86" spans="1:3">
      <c r="A86" s="67">
        <v>39783</v>
      </c>
      <c r="B86" s="66">
        <v>91.314999999999998</v>
      </c>
      <c r="C86" s="34">
        <f>AVERAGE(B75,B86)</f>
        <v>99.527000000000001</v>
      </c>
    </row>
    <row r="87" spans="1:3">
      <c r="A87" s="67">
        <v>39814</v>
      </c>
      <c r="B87" s="66">
        <v>90.186999999999998</v>
      </c>
    </row>
    <row r="88" spans="1:3">
      <c r="A88" s="67">
        <v>39845</v>
      </c>
      <c r="B88" s="66">
        <v>92.867000000000004</v>
      </c>
    </row>
    <row r="89" spans="1:3">
      <c r="A89" s="67">
        <v>39873</v>
      </c>
      <c r="B89" s="66">
        <v>97.866</v>
      </c>
    </row>
    <row r="90" spans="1:3">
      <c r="A90" s="67">
        <v>39904</v>
      </c>
      <c r="B90" s="66">
        <v>98.872</v>
      </c>
    </row>
    <row r="91" spans="1:3">
      <c r="A91" s="67">
        <v>39934</v>
      </c>
      <c r="B91" s="66">
        <v>96.591999999999999</v>
      </c>
    </row>
    <row r="92" spans="1:3">
      <c r="A92" s="67">
        <v>39965</v>
      </c>
      <c r="B92" s="66">
        <v>96.628</v>
      </c>
    </row>
    <row r="93" spans="1:3">
      <c r="A93" s="67">
        <v>39995</v>
      </c>
      <c r="B93" s="66">
        <v>94.266999999999996</v>
      </c>
    </row>
    <row r="94" spans="1:3">
      <c r="A94" s="67">
        <v>40026</v>
      </c>
      <c r="B94" s="66">
        <v>94.891999999999996</v>
      </c>
    </row>
    <row r="95" spans="1:3">
      <c r="A95" s="67">
        <v>40057</v>
      </c>
      <c r="B95" s="66">
        <v>91.284000000000006</v>
      </c>
    </row>
    <row r="96" spans="1:3">
      <c r="A96" s="67">
        <v>40087</v>
      </c>
      <c r="B96" s="66">
        <v>90.369</v>
      </c>
    </row>
    <row r="97" spans="1:3">
      <c r="A97" s="67">
        <v>40118</v>
      </c>
      <c r="B97" s="66">
        <v>89.129000000000005</v>
      </c>
    </row>
    <row r="98" spans="1:3">
      <c r="A98" s="67">
        <v>40148</v>
      </c>
      <c r="B98" s="66">
        <v>89.884</v>
      </c>
      <c r="C98" s="34">
        <f>AVERAGE(B87,B98)</f>
        <v>90.035499999999999</v>
      </c>
    </row>
    <row r="99" spans="1:3">
      <c r="A99" s="67">
        <v>40179</v>
      </c>
      <c r="B99" s="66">
        <v>91.075999999999993</v>
      </c>
    </row>
    <row r="100" spans="1:3">
      <c r="A100" s="67">
        <v>40210</v>
      </c>
      <c r="B100" s="66">
        <v>90.147000000000006</v>
      </c>
    </row>
    <row r="101" spans="1:3">
      <c r="A101" s="67">
        <v>40238</v>
      </c>
      <c r="B101" s="66">
        <v>90.728999999999999</v>
      </c>
    </row>
    <row r="102" spans="1:3">
      <c r="A102" s="67">
        <v>40269</v>
      </c>
      <c r="B102" s="66">
        <v>93.433000000000007</v>
      </c>
    </row>
    <row r="103" spans="1:3">
      <c r="A103" s="67">
        <v>40299</v>
      </c>
      <c r="B103" s="66">
        <v>92.025000000000006</v>
      </c>
    </row>
    <row r="104" spans="1:3">
      <c r="A104" s="67">
        <v>40330</v>
      </c>
      <c r="B104" s="66">
        <v>90.832999999999998</v>
      </c>
    </row>
    <row r="105" spans="1:3">
      <c r="A105" s="67">
        <v>40360</v>
      </c>
      <c r="B105" s="66">
        <v>87.522000000000006</v>
      </c>
    </row>
    <row r="106" spans="1:3">
      <c r="A106" s="67">
        <v>40391</v>
      </c>
      <c r="B106" s="66">
        <v>85.332999999999998</v>
      </c>
    </row>
    <row r="107" spans="1:3">
      <c r="A107" s="67">
        <v>40422</v>
      </c>
      <c r="B107" s="66">
        <v>84.361000000000004</v>
      </c>
    </row>
    <row r="108" spans="1:3">
      <c r="A108" s="67">
        <v>40452</v>
      </c>
      <c r="B108" s="66">
        <v>81.738</v>
      </c>
    </row>
    <row r="109" spans="1:3">
      <c r="A109" s="67">
        <v>40483</v>
      </c>
      <c r="B109" s="66">
        <v>82.578999999999994</v>
      </c>
    </row>
    <row r="110" spans="1:3">
      <c r="A110" s="67">
        <v>40513</v>
      </c>
      <c r="B110" s="66">
        <v>83.293999999999997</v>
      </c>
      <c r="C110" s="34">
        <f>AVERAGE(B99,B110)</f>
        <v>87.185000000000002</v>
      </c>
    </row>
    <row r="111" spans="1:3">
      <c r="A111" s="67">
        <v>40544</v>
      </c>
      <c r="B111" s="66">
        <v>82.686000000000007</v>
      </c>
    </row>
    <row r="112" spans="1:3">
      <c r="A112" s="67">
        <v>40575</v>
      </c>
      <c r="B112" s="66">
        <v>82.567999999999998</v>
      </c>
    </row>
    <row r="113" spans="1:3">
      <c r="A113" s="67">
        <v>40603</v>
      </c>
      <c r="B113" s="66">
        <v>81.653999999999996</v>
      </c>
    </row>
    <row r="114" spans="1:3">
      <c r="A114" s="67">
        <v>40634</v>
      </c>
      <c r="B114" s="66">
        <v>83.25</v>
      </c>
    </row>
    <row r="115" spans="1:3">
      <c r="A115" s="67">
        <v>40664</v>
      </c>
      <c r="B115" s="66">
        <v>81.090999999999994</v>
      </c>
    </row>
    <row r="116" spans="1:3">
      <c r="A116" s="67">
        <v>40695</v>
      </c>
      <c r="B116" s="66">
        <v>80.430999999999997</v>
      </c>
    </row>
    <row r="117" spans="1:3">
      <c r="A117" s="67">
        <v>40725</v>
      </c>
      <c r="B117" s="66">
        <v>79.239999999999995</v>
      </c>
    </row>
    <row r="118" spans="1:3">
      <c r="A118" s="67">
        <v>40756</v>
      </c>
      <c r="B118" s="66">
        <v>76.972999999999999</v>
      </c>
    </row>
    <row r="119" spans="1:3">
      <c r="A119" s="67">
        <v>40787</v>
      </c>
      <c r="B119" s="66">
        <v>76.799000000000007</v>
      </c>
    </row>
    <row r="120" spans="1:3">
      <c r="A120" s="67">
        <v>40817</v>
      </c>
      <c r="B120" s="66">
        <v>76.646000000000001</v>
      </c>
    </row>
    <row r="121" spans="1:3">
      <c r="A121" s="67">
        <v>40848</v>
      </c>
      <c r="B121" s="66">
        <v>77.546999999999997</v>
      </c>
    </row>
    <row r="122" spans="1:3">
      <c r="A122" s="67">
        <v>40878</v>
      </c>
      <c r="B122" s="66">
        <v>77.804000000000002</v>
      </c>
      <c r="C122" s="34">
        <f>AVERAGE(B111,B122)</f>
        <v>80.245000000000005</v>
      </c>
    </row>
    <row r="123" spans="1:3">
      <c r="A123" s="66" t="s">
        <v>299</v>
      </c>
      <c r="B123" s="66"/>
    </row>
    <row r="127" spans="1:3">
      <c r="A127" s="66" t="s">
        <v>298</v>
      </c>
      <c r="B127" s="66"/>
    </row>
    <row r="128" spans="1:3">
      <c r="A128" s="66" t="s">
        <v>300</v>
      </c>
      <c r="B128" s="66" t="s">
        <v>302</v>
      </c>
    </row>
    <row r="129" spans="1:3">
      <c r="A129" s="67">
        <v>39448</v>
      </c>
      <c r="B129" s="66">
        <v>0.67964000000000002</v>
      </c>
    </row>
    <row r="130" spans="1:3">
      <c r="A130" s="67">
        <v>39479</v>
      </c>
      <c r="B130" s="66">
        <v>0.67793999999999999</v>
      </c>
    </row>
    <row r="131" spans="1:3">
      <c r="A131" s="67">
        <v>39508</v>
      </c>
      <c r="B131" s="66">
        <v>0.64431000000000005</v>
      </c>
    </row>
    <row r="132" spans="1:3">
      <c r="A132" s="67">
        <v>39539</v>
      </c>
      <c r="B132" s="66">
        <v>0.63483999999999996</v>
      </c>
    </row>
    <row r="133" spans="1:3">
      <c r="A133" s="67">
        <v>39569</v>
      </c>
      <c r="B133" s="66">
        <v>0.64248000000000005</v>
      </c>
    </row>
    <row r="134" spans="1:3">
      <c r="A134" s="67">
        <v>39600</v>
      </c>
      <c r="B134" s="66">
        <v>0.64266999999999996</v>
      </c>
    </row>
    <row r="135" spans="1:3">
      <c r="A135" s="67">
        <v>39630</v>
      </c>
      <c r="B135" s="66">
        <v>0.63473000000000002</v>
      </c>
    </row>
    <row r="136" spans="1:3">
      <c r="A136" s="67">
        <v>39661</v>
      </c>
      <c r="B136" s="66">
        <v>0.67029000000000005</v>
      </c>
    </row>
    <row r="137" spans="1:3">
      <c r="A137" s="67">
        <v>39692</v>
      </c>
      <c r="B137" s="66">
        <v>0.69767999999999997</v>
      </c>
    </row>
    <row r="138" spans="1:3">
      <c r="A138" s="67">
        <v>39722</v>
      </c>
      <c r="B138" s="66">
        <v>0.75473000000000001</v>
      </c>
    </row>
    <row r="139" spans="1:3">
      <c r="A139" s="67">
        <v>39753</v>
      </c>
      <c r="B139" s="66">
        <v>0.78437999999999997</v>
      </c>
    </row>
    <row r="140" spans="1:3">
      <c r="A140" s="67">
        <v>39783</v>
      </c>
      <c r="B140" s="66">
        <v>0.74307000000000001</v>
      </c>
      <c r="C140" s="34">
        <f>AVERAGE(B129,B140)</f>
        <v>0.71135499999999996</v>
      </c>
    </row>
    <row r="141" spans="1:3">
      <c r="A141" s="67">
        <v>39814</v>
      </c>
      <c r="B141" s="66">
        <v>0.75566</v>
      </c>
    </row>
    <row r="142" spans="1:3">
      <c r="A142" s="67">
        <v>39845</v>
      </c>
      <c r="B142" s="66">
        <v>0.78166999999999998</v>
      </c>
    </row>
    <row r="143" spans="1:3">
      <c r="A143" s="67">
        <v>39873</v>
      </c>
      <c r="B143" s="66">
        <v>0.76698999999999995</v>
      </c>
    </row>
    <row r="144" spans="1:3">
      <c r="A144" s="67">
        <v>39904</v>
      </c>
      <c r="B144" s="66">
        <v>0.75761999999999996</v>
      </c>
    </row>
    <row r="145" spans="1:3">
      <c r="A145" s="67">
        <v>39934</v>
      </c>
      <c r="B145" s="66">
        <v>0.73177999999999999</v>
      </c>
    </row>
    <row r="146" spans="1:3">
      <c r="A146" s="67">
        <v>39965</v>
      </c>
      <c r="B146" s="66">
        <v>0.71364000000000005</v>
      </c>
    </row>
    <row r="147" spans="1:3">
      <c r="A147" s="67">
        <v>39995</v>
      </c>
      <c r="B147" s="66">
        <v>0.71006999999999998</v>
      </c>
    </row>
    <row r="148" spans="1:3">
      <c r="A148" s="67">
        <v>40026</v>
      </c>
      <c r="B148" s="66">
        <v>0.70128000000000001</v>
      </c>
    </row>
    <row r="149" spans="1:3">
      <c r="A149" s="67">
        <v>40057</v>
      </c>
      <c r="B149" s="66">
        <v>0.68623000000000001</v>
      </c>
    </row>
    <row r="150" spans="1:3">
      <c r="A150" s="67">
        <v>40087</v>
      </c>
      <c r="B150" s="66">
        <v>0.67479999999999996</v>
      </c>
    </row>
    <row r="151" spans="1:3">
      <c r="A151" s="67">
        <v>40118</v>
      </c>
      <c r="B151" s="66">
        <v>0.67066999999999999</v>
      </c>
    </row>
    <row r="152" spans="1:3">
      <c r="A152" s="67">
        <v>40148</v>
      </c>
      <c r="B152" s="66">
        <v>0.68579999999999997</v>
      </c>
      <c r="C152" s="34">
        <f>AVERAGE(B141,B152)</f>
        <v>0.72072999999999998</v>
      </c>
    </row>
    <row r="153" spans="1:3">
      <c r="A153" s="67">
        <v>40179</v>
      </c>
      <c r="B153" s="66">
        <v>0.70079999999999998</v>
      </c>
    </row>
    <row r="154" spans="1:3">
      <c r="A154" s="67">
        <v>40210</v>
      </c>
      <c r="B154" s="66">
        <v>0.73129999999999995</v>
      </c>
    </row>
    <row r="155" spans="1:3">
      <c r="A155" s="67">
        <v>40238</v>
      </c>
      <c r="B155" s="66">
        <v>0.73699999999999999</v>
      </c>
    </row>
    <row r="156" spans="1:3">
      <c r="A156" s="67">
        <v>40269</v>
      </c>
      <c r="B156" s="66">
        <v>0.74565000000000003</v>
      </c>
    </row>
    <row r="157" spans="1:3">
      <c r="A157" s="67">
        <v>40299</v>
      </c>
      <c r="B157" s="66">
        <v>0.79678000000000004</v>
      </c>
    </row>
    <row r="158" spans="1:3">
      <c r="A158" s="67">
        <v>40330</v>
      </c>
      <c r="B158" s="66">
        <v>0.81828999999999996</v>
      </c>
    </row>
    <row r="159" spans="1:3">
      <c r="A159" s="67">
        <v>40360</v>
      </c>
      <c r="B159" s="66">
        <v>0.78066999999999998</v>
      </c>
    </row>
    <row r="160" spans="1:3">
      <c r="A160" s="67">
        <v>40391</v>
      </c>
      <c r="B160" s="66">
        <v>0.77603</v>
      </c>
    </row>
    <row r="161" spans="1:3">
      <c r="A161" s="67">
        <v>40422</v>
      </c>
      <c r="B161" s="66">
        <v>0.76365000000000005</v>
      </c>
    </row>
    <row r="162" spans="1:3">
      <c r="A162" s="67">
        <v>40452</v>
      </c>
      <c r="B162" s="66">
        <v>0.71943999999999997</v>
      </c>
    </row>
    <row r="163" spans="1:3">
      <c r="A163" s="67">
        <v>40483</v>
      </c>
      <c r="B163" s="66">
        <v>0.73348999999999998</v>
      </c>
    </row>
    <row r="164" spans="1:3">
      <c r="A164" s="67">
        <v>40513</v>
      </c>
      <c r="B164" s="66">
        <v>0.75575999999999999</v>
      </c>
      <c r="C164" s="34">
        <f>AVERAGE(B153,B164)</f>
        <v>0.72828000000000004</v>
      </c>
    </row>
    <row r="165" spans="1:3">
      <c r="A165" s="67">
        <v>40544</v>
      </c>
      <c r="B165" s="66">
        <v>0.74843999999999999</v>
      </c>
    </row>
    <row r="166" spans="1:3">
      <c r="A166" s="67">
        <v>40575</v>
      </c>
      <c r="B166" s="66">
        <v>0.73231000000000002</v>
      </c>
    </row>
    <row r="167" spans="1:3">
      <c r="A167" s="67">
        <v>40603</v>
      </c>
      <c r="B167" s="66">
        <v>0.71336999999999995</v>
      </c>
    </row>
    <row r="168" spans="1:3">
      <c r="A168" s="67">
        <v>40634</v>
      </c>
      <c r="B168" s="66">
        <v>0.69191999999999998</v>
      </c>
    </row>
    <row r="169" spans="1:3">
      <c r="A169" s="67">
        <v>40664</v>
      </c>
      <c r="B169" s="66">
        <v>0.69725000000000004</v>
      </c>
    </row>
    <row r="170" spans="1:3">
      <c r="A170" s="67">
        <v>40695</v>
      </c>
      <c r="B170" s="66">
        <v>0.69440999999999997</v>
      </c>
    </row>
    <row r="171" spans="1:3">
      <c r="A171" s="67">
        <v>40725</v>
      </c>
      <c r="B171" s="66">
        <v>0.7006</v>
      </c>
    </row>
    <row r="172" spans="1:3">
      <c r="A172" s="67">
        <v>40756</v>
      </c>
      <c r="B172" s="66">
        <v>0.69747999999999999</v>
      </c>
    </row>
    <row r="173" spans="1:3">
      <c r="A173" s="67">
        <v>40787</v>
      </c>
      <c r="B173" s="66">
        <v>0.72767999999999999</v>
      </c>
    </row>
    <row r="174" spans="1:3">
      <c r="A174" s="67">
        <v>40817</v>
      </c>
      <c r="B174" s="66">
        <v>0.72848000000000002</v>
      </c>
    </row>
    <row r="175" spans="1:3">
      <c r="A175" s="67">
        <v>40848</v>
      </c>
      <c r="B175" s="66">
        <v>0.73829</v>
      </c>
    </row>
    <row r="176" spans="1:3">
      <c r="A176" s="67">
        <v>40878</v>
      </c>
      <c r="B176" s="66">
        <v>0.76014999999999999</v>
      </c>
      <c r="C176" s="34">
        <f>AVERAGE(B165,B176)</f>
        <v>0.75429499999999994</v>
      </c>
    </row>
    <row r="177" spans="1:2">
      <c r="A177" s="66" t="s">
        <v>299</v>
      </c>
      <c r="B177" s="66"/>
    </row>
    <row r="178" spans="1:2">
      <c r="A178" s="66"/>
      <c r="B178" s="66"/>
    </row>
    <row r="179" spans="1:2">
      <c r="A179" s="66"/>
      <c r="B179" s="66"/>
    </row>
    <row r="180" spans="1:2">
      <c r="A180" s="66" t="s">
        <v>298</v>
      </c>
      <c r="B180" s="66"/>
    </row>
    <row r="181" spans="1:2">
      <c r="A181" s="66" t="s">
        <v>300</v>
      </c>
      <c r="B181" s="66" t="s">
        <v>303</v>
      </c>
    </row>
    <row r="182" spans="1:2">
      <c r="A182" s="67">
        <v>39448</v>
      </c>
      <c r="B182" s="66">
        <v>7.2408000000000001</v>
      </c>
    </row>
    <row r="183" spans="1:2">
      <c r="A183" s="67">
        <v>39479</v>
      </c>
      <c r="B183" s="66">
        <v>7.1661000000000001</v>
      </c>
    </row>
    <row r="184" spans="1:2">
      <c r="A184" s="67">
        <v>39508</v>
      </c>
      <c r="B184" s="66">
        <v>7.0743</v>
      </c>
    </row>
    <row r="185" spans="1:2">
      <c r="A185" s="67">
        <v>39539</v>
      </c>
      <c r="B185" s="66">
        <v>6.9984999999999999</v>
      </c>
    </row>
    <row r="186" spans="1:2">
      <c r="A186" s="67">
        <v>39569</v>
      </c>
      <c r="B186" s="66">
        <v>6.9720000000000004</v>
      </c>
    </row>
    <row r="187" spans="1:2">
      <c r="A187" s="67">
        <v>39600</v>
      </c>
      <c r="B187" s="66">
        <v>6.8987999999999996</v>
      </c>
    </row>
    <row r="188" spans="1:2">
      <c r="A188" s="67">
        <v>39630</v>
      </c>
      <c r="B188" s="66">
        <v>6.8361999999999998</v>
      </c>
    </row>
    <row r="189" spans="1:2">
      <c r="A189" s="67">
        <v>39661</v>
      </c>
      <c r="B189" s="66">
        <v>6.8525</v>
      </c>
    </row>
    <row r="190" spans="1:2">
      <c r="A190" s="67">
        <v>39692</v>
      </c>
      <c r="B190" s="66">
        <v>6.8372999999999999</v>
      </c>
    </row>
    <row r="191" spans="1:2">
      <c r="A191" s="67">
        <v>39722</v>
      </c>
      <c r="B191" s="66">
        <v>6.8353999999999999</v>
      </c>
    </row>
    <row r="192" spans="1:2">
      <c r="A192" s="67">
        <v>39753</v>
      </c>
      <c r="B192" s="66">
        <v>6.8282999999999996</v>
      </c>
    </row>
    <row r="193" spans="1:3">
      <c r="A193" s="67">
        <v>39783</v>
      </c>
      <c r="B193" s="66">
        <v>6.8547000000000002</v>
      </c>
      <c r="C193" s="34">
        <f>AVERAGE(B182,B193)</f>
        <v>7.0477500000000006</v>
      </c>
    </row>
    <row r="194" spans="1:3">
      <c r="A194" s="67">
        <v>39814</v>
      </c>
      <c r="B194" s="66">
        <v>6.8364000000000003</v>
      </c>
    </row>
    <row r="195" spans="1:3">
      <c r="A195" s="67">
        <v>39845</v>
      </c>
      <c r="B195" s="66">
        <v>6.8361999999999998</v>
      </c>
    </row>
    <row r="196" spans="1:3">
      <c r="A196" s="67">
        <v>39873</v>
      </c>
      <c r="B196" s="66">
        <v>6.8365</v>
      </c>
    </row>
    <row r="197" spans="1:3">
      <c r="A197" s="67">
        <v>39904</v>
      </c>
      <c r="B197" s="66">
        <v>6.8311000000000002</v>
      </c>
    </row>
    <row r="198" spans="1:3">
      <c r="A198" s="67">
        <v>39934</v>
      </c>
      <c r="B198" s="66">
        <v>6.8235999999999999</v>
      </c>
    </row>
    <row r="199" spans="1:3">
      <c r="A199" s="67">
        <v>39965</v>
      </c>
      <c r="B199" s="66">
        <v>6.8343999999999996</v>
      </c>
    </row>
    <row r="200" spans="1:3">
      <c r="A200" s="67">
        <v>39995</v>
      </c>
      <c r="B200" s="66">
        <v>6.8315000000000001</v>
      </c>
    </row>
    <row r="201" spans="1:3">
      <c r="A201" s="67">
        <v>40026</v>
      </c>
      <c r="B201" s="66">
        <v>6.8329000000000004</v>
      </c>
    </row>
    <row r="202" spans="1:3">
      <c r="A202" s="67">
        <v>40057</v>
      </c>
      <c r="B202" s="66">
        <v>6.8282999999999996</v>
      </c>
    </row>
    <row r="203" spans="1:3">
      <c r="A203" s="67">
        <v>40087</v>
      </c>
      <c r="B203" s="66">
        <v>6.8270999999999997</v>
      </c>
    </row>
    <row r="204" spans="1:3">
      <c r="A204" s="67">
        <v>40118</v>
      </c>
      <c r="B204" s="66">
        <v>6.8272000000000004</v>
      </c>
    </row>
    <row r="205" spans="1:3">
      <c r="A205" s="67">
        <v>40148</v>
      </c>
      <c r="B205" s="66">
        <v>6.8277000000000001</v>
      </c>
      <c r="C205" s="34">
        <f>AVERAGE(B194,B205)</f>
        <v>6.8320500000000006</v>
      </c>
    </row>
    <row r="206" spans="1:3">
      <c r="A206" s="67">
        <v>40179</v>
      </c>
      <c r="B206" s="66">
        <v>6.8273000000000001</v>
      </c>
    </row>
    <row r="207" spans="1:3">
      <c r="A207" s="67">
        <v>40210</v>
      </c>
      <c r="B207" s="66">
        <v>6.8289999999999997</v>
      </c>
    </row>
    <row r="208" spans="1:3">
      <c r="A208" s="67">
        <v>40238</v>
      </c>
      <c r="B208" s="66">
        <v>6.8258000000000001</v>
      </c>
    </row>
    <row r="209" spans="1:3">
      <c r="A209" s="67">
        <v>40269</v>
      </c>
      <c r="B209" s="66">
        <v>6.8258999999999999</v>
      </c>
    </row>
    <row r="210" spans="1:3">
      <c r="A210" s="67">
        <v>40299</v>
      </c>
      <c r="B210" s="66">
        <v>6.8276000000000003</v>
      </c>
    </row>
    <row r="211" spans="1:3">
      <c r="A211" s="67">
        <v>40330</v>
      </c>
      <c r="B211" s="66">
        <v>6.8188000000000004</v>
      </c>
    </row>
    <row r="212" spans="1:3">
      <c r="A212" s="67">
        <v>40360</v>
      </c>
      <c r="B212" s="66">
        <v>6.7760999999999996</v>
      </c>
    </row>
    <row r="213" spans="1:3">
      <c r="A213" s="67">
        <v>40391</v>
      </c>
      <c r="B213" s="66">
        <v>6.7881999999999998</v>
      </c>
    </row>
    <row r="214" spans="1:3">
      <c r="A214" s="67">
        <v>40422</v>
      </c>
      <c r="B214" s="66">
        <v>6.7403000000000004</v>
      </c>
    </row>
    <row r="215" spans="1:3">
      <c r="A215" s="67">
        <v>40452</v>
      </c>
      <c r="B215" s="66">
        <v>6.6687000000000003</v>
      </c>
    </row>
    <row r="216" spans="1:3">
      <c r="A216" s="67">
        <v>40483</v>
      </c>
      <c r="B216" s="66">
        <v>6.6544999999999996</v>
      </c>
    </row>
    <row r="217" spans="1:3">
      <c r="A217" s="67">
        <v>40513</v>
      </c>
      <c r="B217" s="66">
        <v>6.6483999999999996</v>
      </c>
      <c r="C217" s="34">
        <f>AVERAGE(B206,B217)</f>
        <v>6.7378499999999999</v>
      </c>
    </row>
    <row r="218" spans="1:3">
      <c r="A218" s="67">
        <v>40544</v>
      </c>
      <c r="B218" s="66">
        <v>6.5972999999999997</v>
      </c>
    </row>
    <row r="219" spans="1:3">
      <c r="A219" s="67">
        <v>40575</v>
      </c>
      <c r="B219" s="66">
        <v>6.5773999999999999</v>
      </c>
    </row>
    <row r="220" spans="1:3">
      <c r="A220" s="67">
        <v>40603</v>
      </c>
      <c r="B220" s="66">
        <v>6.5651999999999999</v>
      </c>
    </row>
    <row r="221" spans="1:3">
      <c r="A221" s="67">
        <v>40634</v>
      </c>
      <c r="B221" s="66">
        <v>6.5284000000000004</v>
      </c>
    </row>
    <row r="222" spans="1:3">
      <c r="A222" s="67">
        <v>40664</v>
      </c>
      <c r="B222" s="66">
        <v>6.4954000000000001</v>
      </c>
    </row>
    <row r="223" spans="1:3">
      <c r="A223" s="67">
        <v>40695</v>
      </c>
      <c r="B223" s="66">
        <v>6.4749999999999996</v>
      </c>
    </row>
    <row r="224" spans="1:3">
      <c r="A224" s="67">
        <v>40725</v>
      </c>
      <c r="B224" s="66">
        <v>6.4577</v>
      </c>
    </row>
    <row r="225" spans="1:3">
      <c r="A225" s="67">
        <v>40756</v>
      </c>
      <c r="B225" s="66">
        <v>6.4029999999999996</v>
      </c>
    </row>
    <row r="226" spans="1:3">
      <c r="A226" s="67">
        <v>40787</v>
      </c>
      <c r="B226" s="66">
        <v>6.3893000000000004</v>
      </c>
    </row>
    <row r="227" spans="1:3">
      <c r="A227" s="67">
        <v>40817</v>
      </c>
      <c r="B227" s="66">
        <v>6.3716999999999997</v>
      </c>
    </row>
    <row r="228" spans="1:3">
      <c r="A228" s="67">
        <v>40848</v>
      </c>
      <c r="B228" s="66">
        <v>6.3581000000000003</v>
      </c>
    </row>
    <row r="229" spans="1:3">
      <c r="A229" s="67">
        <v>40878</v>
      </c>
      <c r="B229" s="66">
        <v>6.3501000000000003</v>
      </c>
      <c r="C229" s="34">
        <f>AVERAGE(B218,B229)</f>
        <v>6.4737</v>
      </c>
    </row>
    <row r="230" spans="1:3">
      <c r="A230" s="66" t="s">
        <v>299</v>
      </c>
      <c r="B230" s="66"/>
    </row>
    <row r="231" spans="1:3">
      <c r="A231" s="66"/>
      <c r="B231" s="6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副作用報告数</vt:lpstr>
      <vt:lpstr>副作用報告まとめ</vt:lpstr>
      <vt:lpstr>販売額の推移</vt:lpstr>
      <vt:lpstr>販売額２</vt:lpstr>
      <vt:lpstr>患者数</vt:lpstr>
      <vt:lpstr>患者数 (2)</vt:lpstr>
      <vt:lpstr>国内出荷額</vt:lpstr>
      <vt:lpstr>使用人数推計</vt:lpstr>
      <vt:lpstr>為替レート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fujisao</dc:creator>
  <cp:lastModifiedBy>fujisao</cp:lastModifiedBy>
  <cp:lastPrinted>2012-05-28T07:30:08Z</cp:lastPrinted>
  <dcterms:created xsi:type="dcterms:W3CDTF">2009-03-06T02:40:26Z</dcterms:created>
  <dcterms:modified xsi:type="dcterms:W3CDTF">2012-05-28T07:32:26Z</dcterms:modified>
</cp:coreProperties>
</file>